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6000" windowHeight="7020" activeTab="0"/>
  </bookViews>
  <sheets>
    <sheet name="TAX98-99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'TAX98-99'!$A:$N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<sst xmlns="http://schemas.openxmlformats.org/spreadsheetml/2006/main" count="350" uniqueCount="49">
  <si>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</si>
  <si>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</si>
  <si>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</si>
  <si>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</si>
  <si>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</si>
  <si>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</si>
  <si>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</si>
  <si>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</si>
  <si>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</si>
  <si>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</si>
  <si>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</si>
  <si>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</si>
  <si>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</si>
  <si>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</si>
  <si>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</si>
  <si>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</si>
  <si>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</si>
  <si>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</si>
  <si>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</si>
  <si>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Poker Tables</t>
  </si>
  <si>
    <t>Total Devices</t>
  </si>
  <si>
    <t>Total AGP</t>
  </si>
  <si>
    <t>Gaming Taxes</t>
  </si>
  <si>
    <t># of Accounts</t>
  </si>
  <si>
    <t>Avg Days Open</t>
  </si>
  <si>
    <t>Cripple Creek</t>
  </si>
  <si>
    <t>Black Hawk</t>
  </si>
  <si>
    <t>Central City</t>
  </si>
  <si>
    <t>TOTAL</t>
  </si>
  <si>
    <t xml:space="preserve"> </t>
  </si>
  <si>
    <t>Poker Drop</t>
  </si>
  <si>
    <t>FEBRUARY</t>
  </si>
  <si>
    <t>MARCH</t>
  </si>
  <si>
    <t>APRIL</t>
  </si>
  <si>
    <t>MAY</t>
  </si>
  <si>
    <t>1998-1999</t>
  </si>
  <si>
    <t>JULY</t>
  </si>
  <si>
    <t>AUGUST</t>
  </si>
  <si>
    <t>SEPTEMBER</t>
  </si>
  <si>
    <t>JUNE</t>
  </si>
  <si>
    <t>1¢ Slots</t>
  </si>
  <si>
    <t>Tax Year Basis</t>
  </si>
  <si>
    <t>PB Poker Tables</t>
  </si>
  <si>
    <t>PB AGP</t>
  </si>
  <si>
    <t>PG Avg Daily AGP</t>
  </si>
  <si>
    <t>HB Poker Tables</t>
  </si>
  <si>
    <t>HB Drop</t>
  </si>
  <si>
    <t>HB AGP</t>
  </si>
  <si>
    <t>HB Avg Daily AGP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</si>
</sst>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_(* #,##0.0_);_(* \(#,##0.0\);_(* &quot;-&quot;??_);_(@_)"/>
    <numFmt numFmtId="180" formatCode="_(* #,##0.000_);_(* \(#,##0.000\);_(* &quot;-&quot;??_);_(@_)"/>
  </numFmts>
  <fonts count="10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color indexed="9"/>
      <name val="Courier"/>
      <family val="0"/>
    </font>
    <font>
      <b/>
      <sz val="16"/>
      <color indexed="8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9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3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37" fontId="4" fillId="0" borderId="1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Fill="1" applyAlignment="1" applyProtection="1">
      <alignment horizontal="right"/>
      <protection/>
    </xf>
    <xf numFmtId="10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0" fontId="3" fillId="0" borderId="0" xfId="26" applyNumberFormat="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10" fontId="4" fillId="0" borderId="0" xfId="26" applyNumberFormat="1" applyFont="1" applyFill="1" applyAlignment="1" applyProtection="1">
      <alignment/>
      <protection/>
    </xf>
    <xf numFmtId="165" fontId="4" fillId="0" borderId="0" xfId="0" applyNumberFormat="1" applyFont="1" applyFill="1" applyAlignment="1" applyProtection="1">
      <alignment/>
      <protection/>
    </xf>
    <xf numFmtId="10" fontId="3" fillId="0" borderId="0" xfId="26" applyNumberFormat="1" applyFont="1" applyAlignment="1" applyProtection="1">
      <alignment horizontal="right"/>
      <protection/>
    </xf>
    <xf numFmtId="1" fontId="4" fillId="0" borderId="0" xfId="26" applyNumberFormat="1" applyFont="1" applyFill="1" applyAlignment="1" applyProtection="1">
      <alignment/>
      <protection/>
    </xf>
    <xf numFmtId="2" fontId="4" fillId="0" borderId="0" xfId="0" applyNumberFormat="1" applyFont="1" applyFill="1" applyAlignment="1">
      <alignment/>
    </xf>
    <xf numFmtId="44" fontId="0" fillId="0" borderId="0" xfId="17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10" fontId="3" fillId="0" borderId="0" xfId="26" applyNumberFormat="1" applyFont="1" applyAlignment="1">
      <alignment/>
    </xf>
    <xf numFmtId="177" fontId="3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8" fontId="3" fillId="0" borderId="0" xfId="15" applyNumberFormat="1" applyFont="1" applyAlignment="1" applyProtection="1">
      <alignment horizontal="left"/>
      <protection/>
    </xf>
    <xf numFmtId="178" fontId="4" fillId="0" borderId="0" xfId="15" applyNumberFormat="1" applyFont="1" applyFill="1" applyAlignment="1" applyProtection="1">
      <alignment/>
      <protection/>
    </xf>
    <xf numFmtId="43" fontId="3" fillId="0" borderId="0" xfId="15" applyFont="1" applyAlignment="1" applyProtection="1">
      <alignment horizontal="left"/>
      <protection/>
    </xf>
    <xf numFmtId="43" fontId="4" fillId="0" borderId="0" xfId="15" applyFont="1" applyFill="1" applyAlignment="1" applyProtection="1">
      <alignment/>
      <protection/>
    </xf>
    <xf numFmtId="43" fontId="3" fillId="0" borderId="0" xfId="15" applyFont="1" applyAlignment="1" applyProtection="1">
      <alignment/>
      <protection/>
    </xf>
    <xf numFmtId="43" fontId="3" fillId="0" borderId="0" xfId="15" applyFont="1" applyAlignment="1">
      <alignment/>
    </xf>
    <xf numFmtId="43" fontId="0" fillId="0" borderId="0" xfId="15" applyAlignment="1">
      <alignment/>
    </xf>
    <xf numFmtId="178" fontId="3" fillId="0" borderId="0" xfId="0" applyNumberFormat="1" applyFont="1" applyAlignment="1">
      <alignment/>
    </xf>
    <xf numFmtId="37" fontId="4" fillId="0" borderId="0" xfId="15" applyNumberFormat="1" applyFont="1" applyFill="1" applyAlignment="1" applyProtection="1">
      <alignment/>
      <protection/>
    </xf>
    <xf numFmtId="178" fontId="0" fillId="0" borderId="0" xfId="0" applyNumberFormat="1" applyAlignment="1">
      <alignment/>
    </xf>
    <xf numFmtId="1" fontId="4" fillId="0" borderId="0" xfId="15" applyNumberFormat="1" applyFont="1" applyFill="1" applyAlignment="1" applyProtection="1">
      <alignment/>
      <protection/>
    </xf>
    <xf numFmtId="39" fontId="4" fillId="0" borderId="0" xfId="15" applyNumberFormat="1" applyFont="1" applyFill="1" applyAlignment="1" applyProtection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43" fontId="4" fillId="0" borderId="0" xfId="15" applyFon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F338"/>
  <sheetViews>
    <sheetView tabSelected="1" workbookViewId="0" topLeftCell="A1">
      <pane xSplit="1" ySplit="2" topLeftCell="N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29" sqref="N329:N335"/>
    </sheetView>
  </sheetViews>
  <sheetFormatPr defaultColWidth="9.796875" defaultRowHeight="15"/>
  <cols>
    <col min="1" max="1" width="12" style="0" customWidth="1"/>
    <col min="2" max="13" width="13.09765625" style="0" customWidth="1"/>
    <col min="14" max="14" width="14.296875" style="0" bestFit="1" customWidth="1"/>
    <col min="15" max="15" width="17" style="0" bestFit="1" customWidth="1"/>
    <col min="205" max="205" width="1.796875" style="0" customWidth="1"/>
  </cols>
  <sheetData>
    <row r="1" spans="1:13" ht="20.25">
      <c r="A1" s="12" t="s">
        <v>35</v>
      </c>
      <c r="B1" s="43" t="s">
        <v>41</v>
      </c>
      <c r="C1" s="3"/>
      <c r="D1" s="3"/>
      <c r="E1" s="3"/>
      <c r="F1" s="3" t="s">
        <v>29</v>
      </c>
      <c r="G1" s="3"/>
      <c r="H1" s="3"/>
      <c r="I1" s="3"/>
      <c r="J1" s="3"/>
      <c r="K1" s="3"/>
      <c r="L1" s="3"/>
      <c r="M1" s="3"/>
    </row>
    <row r="2" spans="1:14" ht="15.75" thickBot="1">
      <c r="A2" s="13" t="s">
        <v>5</v>
      </c>
      <c r="B2" s="4" t="s">
        <v>36</v>
      </c>
      <c r="C2" s="4" t="s">
        <v>37</v>
      </c>
      <c r="D2" s="4" t="s">
        <v>38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31</v>
      </c>
      <c r="J2" s="5" t="s">
        <v>32</v>
      </c>
      <c r="K2" s="5" t="s">
        <v>33</v>
      </c>
      <c r="L2" s="5" t="s">
        <v>34</v>
      </c>
      <c r="M2" s="5" t="s">
        <v>39</v>
      </c>
      <c r="N2" s="5" t="s">
        <v>28</v>
      </c>
    </row>
    <row r="3" spans="1:14" ht="15.75" thickTop="1">
      <c r="A3" s="6" t="s">
        <v>6</v>
      </c>
      <c r="B3" s="15">
        <f>SUM(B9+B15+B21+B27+B33+B39+B45)</f>
        <v>13594</v>
      </c>
      <c r="C3" s="15">
        <f aca="true" t="shared" si="0" ref="C3:M3">SUM(C9+C15+C21+C27+C33+C39+C45)</f>
        <v>13773</v>
      </c>
      <c r="D3" s="15">
        <f t="shared" si="0"/>
        <v>13678</v>
      </c>
      <c r="E3" s="15">
        <f t="shared" si="0"/>
        <v>13267</v>
      </c>
      <c r="F3" s="15">
        <f t="shared" si="0"/>
        <v>13300</v>
      </c>
      <c r="G3" s="15">
        <f t="shared" si="0"/>
        <v>14376</v>
      </c>
      <c r="H3" s="15">
        <f t="shared" si="0"/>
        <v>14034</v>
      </c>
      <c r="I3" s="15">
        <f t="shared" si="0"/>
        <v>13939</v>
      </c>
      <c r="J3" s="15">
        <f t="shared" si="0"/>
        <v>13839</v>
      </c>
      <c r="K3" s="15">
        <f t="shared" si="0"/>
        <v>14025</v>
      </c>
      <c r="L3" s="15">
        <f t="shared" si="0"/>
        <v>13842</v>
      </c>
      <c r="M3" s="15">
        <f t="shared" si="0"/>
        <v>13849</v>
      </c>
      <c r="N3" s="15">
        <f>SUM(N9+N15+N21+N27+N33+N39+N45)</f>
        <v>165516</v>
      </c>
    </row>
    <row r="4" spans="1:14" ht="15">
      <c r="A4" s="6" t="s">
        <v>7</v>
      </c>
      <c r="B4" s="16">
        <f>SUM(B10+B16+B22+B28+B34+B40+B46)</f>
        <v>737411239.65</v>
      </c>
      <c r="C4" s="16">
        <f aca="true" t="shared" si="1" ref="C4:M4">SUM(C10+C16+C22+C28+C34+C40+C46)</f>
        <v>734074847.37</v>
      </c>
      <c r="D4" s="16">
        <f t="shared" si="1"/>
        <v>699361125.3699999</v>
      </c>
      <c r="E4" s="16">
        <f t="shared" si="1"/>
        <v>693501476.8399999</v>
      </c>
      <c r="F4" s="16">
        <f t="shared" si="1"/>
        <v>667756744.76</v>
      </c>
      <c r="G4" s="16">
        <f t="shared" si="1"/>
        <v>627360572.95</v>
      </c>
      <c r="H4" s="16">
        <f t="shared" si="1"/>
        <v>727213832.26</v>
      </c>
      <c r="I4" s="16">
        <f t="shared" si="1"/>
        <v>715155444</v>
      </c>
      <c r="J4" s="16">
        <f t="shared" si="1"/>
        <v>765139916.96</v>
      </c>
      <c r="K4" s="16">
        <f t="shared" si="1"/>
        <v>725483965.46</v>
      </c>
      <c r="L4" s="16">
        <f t="shared" si="1"/>
        <v>841925105.44</v>
      </c>
      <c r="M4" s="16">
        <f t="shared" si="1"/>
        <v>786814338.2</v>
      </c>
      <c r="N4" s="16">
        <f>SUM(N10+N16+N22+N28+N34+N40+N46)</f>
        <v>8721198609.26</v>
      </c>
    </row>
    <row r="5" spans="1:14" ht="15">
      <c r="A5" s="6" t="s">
        <v>0</v>
      </c>
      <c r="B5" s="16">
        <f>SUM(B11+B17+B23+B29+B35+B41+B47)</f>
        <v>43366602.230000004</v>
      </c>
      <c r="C5" s="16">
        <f aca="true" t="shared" si="2" ref="C5:M5">SUM(C11+C17+C23+C29+C35+C41+C47)</f>
        <v>42980025.66</v>
      </c>
      <c r="D5" s="16">
        <f t="shared" si="2"/>
        <v>39318394.519999996</v>
      </c>
      <c r="E5" s="16">
        <f t="shared" si="2"/>
        <v>39477071.160000004</v>
      </c>
      <c r="F5" s="16">
        <f t="shared" si="2"/>
        <v>38174697.42</v>
      </c>
      <c r="G5" s="16">
        <f t="shared" si="2"/>
        <v>32927182.9</v>
      </c>
      <c r="H5" s="16">
        <f t="shared" si="2"/>
        <v>40065104.97</v>
      </c>
      <c r="I5" s="16">
        <f t="shared" si="2"/>
        <v>40450962.38</v>
      </c>
      <c r="J5" s="16">
        <f t="shared" si="2"/>
        <v>42546966.75</v>
      </c>
      <c r="K5" s="16">
        <f t="shared" si="2"/>
        <v>40673805.66</v>
      </c>
      <c r="L5" s="16">
        <f t="shared" si="2"/>
        <v>44964967.6</v>
      </c>
      <c r="M5" s="16">
        <f t="shared" si="2"/>
        <v>43300405.03</v>
      </c>
      <c r="N5" s="16">
        <f>SUM(N11+N17+N23+N29+N35+N41+N47)</f>
        <v>488246186.28</v>
      </c>
    </row>
    <row r="6" spans="1:14" ht="15">
      <c r="A6" s="6" t="s">
        <v>8</v>
      </c>
      <c r="B6" s="8">
        <f aca="true" t="shared" si="3" ref="B6:J6">SUM(B5/B3/B83)</f>
        <v>103.84531776331318</v>
      </c>
      <c r="C6" s="8">
        <f t="shared" si="3"/>
        <v>101.05570385514348</v>
      </c>
      <c r="D6" s="8">
        <f t="shared" si="3"/>
        <v>96.0110856796695</v>
      </c>
      <c r="E6" s="8">
        <f t="shared" si="3"/>
        <v>95.98657634635539</v>
      </c>
      <c r="F6" s="8">
        <f t="shared" si="3"/>
        <v>96.2534541081073</v>
      </c>
      <c r="G6" s="8">
        <f t="shared" si="3"/>
        <v>75.31822763724186</v>
      </c>
      <c r="H6" s="8">
        <f t="shared" si="3"/>
        <v>92.09225744390352</v>
      </c>
      <c r="I6" s="8">
        <f t="shared" si="3"/>
        <v>105.29749199575885</v>
      </c>
      <c r="J6" s="8">
        <f t="shared" si="3"/>
        <v>100.63584092916092</v>
      </c>
      <c r="K6" s="8">
        <f>SUM(K5/K3/K83)</f>
        <v>102.00819891618592</v>
      </c>
      <c r="L6" s="8">
        <f>SUM(L5/L3/L83)</f>
        <v>105.60612534287667</v>
      </c>
      <c r="M6" s="8">
        <f>SUM(M5/M3/M83)</f>
        <v>104.22029275278601</v>
      </c>
      <c r="N6" s="8">
        <f>SUM(N5/N3/N83)</f>
        <v>98.03670753913349</v>
      </c>
    </row>
    <row r="7" spans="1:14" ht="15">
      <c r="A7" s="6" t="s">
        <v>9</v>
      </c>
      <c r="B7" s="17">
        <f aca="true" t="shared" si="4" ref="B7:N7">SUM(B5/B4)</f>
        <v>0.058809250385962714</v>
      </c>
      <c r="C7" s="17">
        <f t="shared" si="4"/>
        <v>0.05854992282324656</v>
      </c>
      <c r="D7" s="17">
        <f t="shared" si="4"/>
        <v>0.05622044619537358</v>
      </c>
      <c r="E7" s="17">
        <f t="shared" si="4"/>
        <v>0.05692427843107232</v>
      </c>
      <c r="F7" s="17">
        <f t="shared" si="4"/>
        <v>0.05716856882324784</v>
      </c>
      <c r="G7" s="17">
        <f aca="true" t="shared" si="5" ref="G7:M7">SUM(G5/G4)</f>
        <v>0.05248526018326029</v>
      </c>
      <c r="H7" s="17">
        <f t="shared" si="5"/>
        <v>0.05509398087971952</v>
      </c>
      <c r="I7" s="17">
        <f t="shared" si="5"/>
        <v>0.056562475639911375</v>
      </c>
      <c r="J7" s="17">
        <f t="shared" si="5"/>
        <v>0.05560677963194576</v>
      </c>
      <c r="K7" s="17">
        <f t="shared" si="5"/>
        <v>0.05606437577736178</v>
      </c>
      <c r="L7" s="17">
        <f t="shared" si="5"/>
        <v>0.05340732484334313</v>
      </c>
      <c r="M7" s="17">
        <f t="shared" si="5"/>
        <v>0.05503255714563947</v>
      </c>
      <c r="N7" s="17">
        <f t="shared" si="4"/>
        <v>0.055983839854488536</v>
      </c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14" t="s">
        <v>40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23">
        <f>SUM(H93+H177+H261)</f>
        <v>7</v>
      </c>
      <c r="I9" s="23">
        <f aca="true" t="shared" si="6" ref="I9:M11">SUM(I93+I177+I261)</f>
        <v>6</v>
      </c>
      <c r="J9" s="23">
        <f t="shared" si="6"/>
        <v>12</v>
      </c>
      <c r="K9" s="23">
        <f t="shared" si="6"/>
        <v>20</v>
      </c>
      <c r="L9" s="23">
        <f t="shared" si="6"/>
        <v>25</v>
      </c>
      <c r="M9" s="23">
        <f t="shared" si="6"/>
        <v>26</v>
      </c>
      <c r="N9" s="3">
        <f>SUM(B9:M9)</f>
        <v>96</v>
      </c>
    </row>
    <row r="10" spans="1:14" ht="15">
      <c r="A10" s="6" t="s">
        <v>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4">
        <f>SUM(H94+H178+H262)</f>
        <v>119254.56</v>
      </c>
      <c r="I10" s="24">
        <f t="shared" si="6"/>
        <v>133847.66</v>
      </c>
      <c r="J10" s="24">
        <f t="shared" si="6"/>
        <v>398086.11</v>
      </c>
      <c r="K10" s="24">
        <f t="shared" si="6"/>
        <v>777471.97</v>
      </c>
      <c r="L10" s="24">
        <f t="shared" si="6"/>
        <v>1064982.74</v>
      </c>
      <c r="M10" s="24">
        <f t="shared" si="6"/>
        <v>1056809.33</v>
      </c>
      <c r="N10" s="20">
        <f>SUM(B10:M10)</f>
        <v>3550452.37</v>
      </c>
    </row>
    <row r="11" spans="1:14" ht="15">
      <c r="A11" s="6" t="s">
        <v>0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4">
        <f>SUM(H95+H179+H263)</f>
        <v>3330.29</v>
      </c>
      <c r="I11" s="24">
        <f t="shared" si="6"/>
        <v>8154.02</v>
      </c>
      <c r="J11" s="24">
        <f t="shared" si="6"/>
        <v>16018.26</v>
      </c>
      <c r="K11" s="24">
        <f t="shared" si="6"/>
        <v>32322.410000000003</v>
      </c>
      <c r="L11" s="24">
        <f t="shared" si="6"/>
        <v>45635.69</v>
      </c>
      <c r="M11" s="24">
        <f t="shared" si="6"/>
        <v>31789.81</v>
      </c>
      <c r="N11" s="20">
        <f>SUM(B11:M11)</f>
        <v>137250.48</v>
      </c>
    </row>
    <row r="12" spans="1:14" ht="15">
      <c r="A12" s="6" t="s">
        <v>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8">
        <f>SUM(H11/H9/H83)</f>
        <v>15.346958525345622</v>
      </c>
      <c r="I12" s="8">
        <f aca="true" t="shared" si="7" ref="I12:N12">SUM(I11/I9/I83)</f>
        <v>49.310716013546205</v>
      </c>
      <c r="J12" s="8">
        <f t="shared" si="7"/>
        <v>43.694108019639934</v>
      </c>
      <c r="K12" s="8">
        <f t="shared" si="7"/>
        <v>56.8456032360183</v>
      </c>
      <c r="L12" s="8">
        <f t="shared" si="7"/>
        <v>59.34420026007802</v>
      </c>
      <c r="M12" s="8">
        <f t="shared" si="7"/>
        <v>40.756166666666665</v>
      </c>
      <c r="N12" s="8">
        <f t="shared" si="7"/>
        <v>47.51519096020163</v>
      </c>
    </row>
    <row r="13" spans="1:14" ht="15">
      <c r="A13" s="6" t="s">
        <v>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17">
        <f>SUM(H11/H10)</f>
        <v>0.02792589230969449</v>
      </c>
      <c r="I13" s="17">
        <f aca="true" t="shared" si="8" ref="I13:N13">SUM(I11/I10)</f>
        <v>0.06092015355367438</v>
      </c>
      <c r="J13" s="17">
        <f t="shared" si="8"/>
        <v>0.040238178619193724</v>
      </c>
      <c r="K13" s="17">
        <f t="shared" si="8"/>
        <v>0.041573730304386415</v>
      </c>
      <c r="L13" s="17">
        <f t="shared" si="8"/>
        <v>0.04285110761513375</v>
      </c>
      <c r="M13" s="17">
        <f t="shared" si="8"/>
        <v>0.03008093238540958</v>
      </c>
      <c r="N13" s="17">
        <f t="shared" si="8"/>
        <v>0.03865718102845582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14" t="s">
        <v>10</v>
      </c>
      <c r="B15" s="23">
        <f aca="true" t="shared" si="9" ref="B15:L15">SUM(B99+B183+B267)</f>
        <v>3336</v>
      </c>
      <c r="C15" s="23">
        <f t="shared" si="9"/>
        <v>3412</v>
      </c>
      <c r="D15" s="23">
        <f t="shared" si="9"/>
        <v>3393</v>
      </c>
      <c r="E15" s="23">
        <f t="shared" si="9"/>
        <v>3394</v>
      </c>
      <c r="F15" s="23">
        <f t="shared" si="9"/>
        <v>3468</v>
      </c>
      <c r="G15" s="23">
        <f t="shared" si="9"/>
        <v>3796</v>
      </c>
      <c r="H15" s="23">
        <f t="shared" si="9"/>
        <v>3713</v>
      </c>
      <c r="I15" s="23">
        <f t="shared" si="9"/>
        <v>3691</v>
      </c>
      <c r="J15" s="23">
        <f t="shared" si="9"/>
        <v>3714</v>
      </c>
      <c r="K15" s="23">
        <f t="shared" si="9"/>
        <v>3872</v>
      </c>
      <c r="L15" s="23">
        <f t="shared" si="9"/>
        <v>3925</v>
      </c>
      <c r="M15" s="23">
        <f>SUM(M99+M183+M267)</f>
        <v>4090</v>
      </c>
      <c r="N15" s="7">
        <f>SUM(B15:M15)</f>
        <v>43804</v>
      </c>
    </row>
    <row r="16" spans="1:14" ht="15">
      <c r="A16" s="6" t="s">
        <v>7</v>
      </c>
      <c r="B16" s="24">
        <f aca="true" t="shared" si="10" ref="B16:L16">SUM(B100+B184+B268)</f>
        <v>109336548.5</v>
      </c>
      <c r="C16" s="24">
        <f t="shared" si="10"/>
        <v>113277839.75</v>
      </c>
      <c r="D16" s="24">
        <f t="shared" si="10"/>
        <v>108984336.89999999</v>
      </c>
      <c r="E16" s="24">
        <f t="shared" si="10"/>
        <v>115956578.45</v>
      </c>
      <c r="F16" s="24">
        <f t="shared" si="10"/>
        <v>114105539.86</v>
      </c>
      <c r="G16" s="24">
        <f t="shared" si="10"/>
        <v>118978882.85</v>
      </c>
      <c r="H16" s="24">
        <f t="shared" si="10"/>
        <v>131620917.4</v>
      </c>
      <c r="I16" s="24">
        <f t="shared" si="10"/>
        <v>134776398.79000002</v>
      </c>
      <c r="J16" s="24">
        <f t="shared" si="10"/>
        <v>149394067.4</v>
      </c>
      <c r="K16" s="24">
        <f t="shared" si="10"/>
        <v>144971132.99</v>
      </c>
      <c r="L16" s="24">
        <f t="shared" si="10"/>
        <v>165541213.45</v>
      </c>
      <c r="M16" s="24">
        <f>SUM(M100+M184+M268)</f>
        <v>156257410.3</v>
      </c>
      <c r="N16" s="8">
        <f>SUM(B16:M16)</f>
        <v>1563200866.64</v>
      </c>
    </row>
    <row r="17" spans="1:14" ht="15">
      <c r="A17" s="6" t="s">
        <v>0</v>
      </c>
      <c r="B17" s="24">
        <f aca="true" t="shared" si="11" ref="B17:L17">SUM(B101+B185+B269)</f>
        <v>7570923.640000001</v>
      </c>
      <c r="C17" s="24">
        <f t="shared" si="11"/>
        <v>7675493.47</v>
      </c>
      <c r="D17" s="24">
        <f t="shared" si="11"/>
        <v>7326210.44</v>
      </c>
      <c r="E17" s="24">
        <f t="shared" si="11"/>
        <v>7526137.970000001</v>
      </c>
      <c r="F17" s="24">
        <f t="shared" si="11"/>
        <v>7654257.07</v>
      </c>
      <c r="G17" s="24">
        <f t="shared" si="11"/>
        <v>7279919.84</v>
      </c>
      <c r="H17" s="24">
        <f t="shared" si="11"/>
        <v>8348906.800000001</v>
      </c>
      <c r="I17" s="24">
        <f t="shared" si="11"/>
        <v>8665424.53</v>
      </c>
      <c r="J17" s="24">
        <f t="shared" si="11"/>
        <v>9544894.72</v>
      </c>
      <c r="K17" s="24">
        <f t="shared" si="11"/>
        <v>9099359.06</v>
      </c>
      <c r="L17" s="24">
        <f t="shared" si="11"/>
        <v>10605031.620000001</v>
      </c>
      <c r="M17" s="24">
        <f>SUM(M101+M185+M269)</f>
        <v>10315200.580000002</v>
      </c>
      <c r="N17" s="8">
        <f>SUM(B17:M17)</f>
        <v>101611759.74000001</v>
      </c>
    </row>
    <row r="18" spans="1:14" ht="15">
      <c r="A18" s="6" t="s">
        <v>8</v>
      </c>
      <c r="B18" s="8">
        <f aca="true" t="shared" si="12" ref="B18:N18">SUM(B17/B15/B83)</f>
        <v>73.87570061138591</v>
      </c>
      <c r="C18" s="8">
        <f t="shared" si="12"/>
        <v>72.84839576790844</v>
      </c>
      <c r="D18" s="8">
        <f t="shared" si="12"/>
        <v>72.11800986785438</v>
      </c>
      <c r="E18" s="8">
        <f t="shared" si="12"/>
        <v>71.53171602638433</v>
      </c>
      <c r="F18" s="8">
        <f t="shared" si="12"/>
        <v>74.01441588786854</v>
      </c>
      <c r="G18" s="8">
        <f t="shared" si="12"/>
        <v>63.064357192135994</v>
      </c>
      <c r="H18" s="8">
        <f t="shared" si="12"/>
        <v>72.53422412969255</v>
      </c>
      <c r="I18" s="8">
        <f t="shared" si="12"/>
        <v>85.18567828071184</v>
      </c>
      <c r="J18" s="8">
        <f t="shared" si="12"/>
        <v>84.12363463940133</v>
      </c>
      <c r="K18" s="8">
        <f>SUM(K17/K15/K83)</f>
        <v>82.66060779266459</v>
      </c>
      <c r="L18" s="8">
        <f>SUM(L17/L15/L83)</f>
        <v>87.8387153470882</v>
      </c>
      <c r="M18" s="8">
        <f>SUM(M17/M15/M83)</f>
        <v>84.06846438467808</v>
      </c>
      <c r="N18" s="8">
        <f t="shared" si="12"/>
        <v>77.09390466510247</v>
      </c>
    </row>
    <row r="19" spans="1:14" ht="15">
      <c r="A19" s="6" t="s">
        <v>9</v>
      </c>
      <c r="B19" s="17">
        <f aca="true" t="shared" si="13" ref="B19:N19">SUM(B17/B16)</f>
        <v>0.06924421653935783</v>
      </c>
      <c r="C19" s="17">
        <f t="shared" si="13"/>
        <v>0.06775812009603581</v>
      </c>
      <c r="D19" s="17">
        <f t="shared" si="13"/>
        <v>0.0672225995807293</v>
      </c>
      <c r="E19" s="17">
        <f t="shared" si="13"/>
        <v>0.0649047951448933</v>
      </c>
      <c r="F19" s="17">
        <f t="shared" si="13"/>
        <v>0.06708050353550994</v>
      </c>
      <c r="G19" s="17">
        <f aca="true" t="shared" si="14" ref="G19:L19">SUM(G17/G16)</f>
        <v>0.061186654855198114</v>
      </c>
      <c r="H19" s="17">
        <f t="shared" si="14"/>
        <v>0.06343145880549834</v>
      </c>
      <c r="I19" s="17">
        <f t="shared" si="14"/>
        <v>0.06429482170318196</v>
      </c>
      <c r="J19" s="17">
        <f t="shared" si="14"/>
        <v>0.06389072127237631</v>
      </c>
      <c r="K19" s="17">
        <f t="shared" si="14"/>
        <v>0.06276669618514788</v>
      </c>
      <c r="L19" s="17">
        <f t="shared" si="14"/>
        <v>0.06406278774320535</v>
      </c>
      <c r="M19" s="17">
        <f>SUM(M17/M16)</f>
        <v>0.06601415293006428</v>
      </c>
      <c r="N19" s="17">
        <f t="shared" si="13"/>
        <v>0.06500236911869679</v>
      </c>
    </row>
    <row r="20" spans="1:14" ht="15" customHeight="1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3"/>
    </row>
    <row r="21" spans="1:14" ht="15">
      <c r="A21" s="14" t="s">
        <v>11</v>
      </c>
      <c r="B21" s="23">
        <f aca="true" t="shared" si="15" ref="B21:M21">SUM(B105+B189+B273)</f>
        <v>3</v>
      </c>
      <c r="C21" s="23">
        <f t="shared" si="15"/>
        <v>5</v>
      </c>
      <c r="D21" s="23">
        <f t="shared" si="15"/>
        <v>7</v>
      </c>
      <c r="E21" s="23">
        <f t="shared" si="15"/>
        <v>7</v>
      </c>
      <c r="F21" s="23">
        <f t="shared" si="15"/>
        <v>7</v>
      </c>
      <c r="G21" s="23">
        <f t="shared" si="15"/>
        <v>23</v>
      </c>
      <c r="H21" s="23">
        <f t="shared" si="15"/>
        <v>23</v>
      </c>
      <c r="I21" s="23">
        <f t="shared" si="15"/>
        <v>23</v>
      </c>
      <c r="J21" s="23">
        <f t="shared" si="15"/>
        <v>29</v>
      </c>
      <c r="K21" s="23">
        <f t="shared" si="15"/>
        <v>45</v>
      </c>
      <c r="L21" s="23">
        <f t="shared" si="15"/>
        <v>47</v>
      </c>
      <c r="M21" s="23">
        <f t="shared" si="15"/>
        <v>49</v>
      </c>
      <c r="N21" s="7">
        <f>SUM(B21:M21)</f>
        <v>268</v>
      </c>
    </row>
    <row r="22" spans="1:14" ht="15">
      <c r="A22" s="6" t="s">
        <v>7</v>
      </c>
      <c r="B22" s="24">
        <f aca="true" t="shared" si="16" ref="B22:M22">SUM(B106+B190+B274)</f>
        <v>31934.2</v>
      </c>
      <c r="C22" s="24">
        <f t="shared" si="16"/>
        <v>64610.1</v>
      </c>
      <c r="D22" s="24">
        <f t="shared" si="16"/>
        <v>136362.3</v>
      </c>
      <c r="E22" s="24">
        <f t="shared" si="16"/>
        <v>239087</v>
      </c>
      <c r="F22" s="24">
        <f t="shared" si="16"/>
        <v>230570.6</v>
      </c>
      <c r="G22" s="24">
        <f t="shared" si="16"/>
        <v>348999.9</v>
      </c>
      <c r="H22" s="24">
        <f t="shared" si="16"/>
        <v>3374490.8</v>
      </c>
      <c r="I22" s="24">
        <f t="shared" si="16"/>
        <v>4076842.4</v>
      </c>
      <c r="J22" s="24">
        <f t="shared" si="16"/>
        <v>4945299.1</v>
      </c>
      <c r="K22" s="24">
        <f t="shared" si="16"/>
        <v>5775672</v>
      </c>
      <c r="L22" s="24">
        <f t="shared" si="16"/>
        <v>7754413.5</v>
      </c>
      <c r="M22" s="24">
        <f t="shared" si="16"/>
        <v>7725540.399999999</v>
      </c>
      <c r="N22" s="8">
        <f>SUM(B22:M22)</f>
        <v>34703822.3</v>
      </c>
    </row>
    <row r="23" spans="1:14" ht="15">
      <c r="A23" s="6" t="s">
        <v>0</v>
      </c>
      <c r="B23" s="24">
        <f aca="true" t="shared" si="17" ref="B23:M23">SUM(B107+B191+B275)</f>
        <v>2400</v>
      </c>
      <c r="C23" s="24">
        <f t="shared" si="17"/>
        <v>3827.4</v>
      </c>
      <c r="D23" s="24">
        <f t="shared" si="17"/>
        <v>6937.4</v>
      </c>
      <c r="E23" s="24">
        <f t="shared" si="17"/>
        <v>8757.6</v>
      </c>
      <c r="F23" s="24">
        <f t="shared" si="17"/>
        <v>12535.8</v>
      </c>
      <c r="G23" s="24">
        <f t="shared" si="17"/>
        <v>22479.5</v>
      </c>
      <c r="H23" s="24">
        <f t="shared" si="17"/>
        <v>173999.79</v>
      </c>
      <c r="I23" s="24">
        <f t="shared" si="17"/>
        <v>197176.3</v>
      </c>
      <c r="J23" s="24">
        <f t="shared" si="17"/>
        <v>289117.6</v>
      </c>
      <c r="K23" s="24">
        <f t="shared" si="17"/>
        <v>291400.05</v>
      </c>
      <c r="L23" s="24">
        <f t="shared" si="17"/>
        <v>390079.4</v>
      </c>
      <c r="M23" s="24">
        <f t="shared" si="17"/>
        <v>360696.7</v>
      </c>
      <c r="N23" s="8">
        <f>SUM(B23:M23)</f>
        <v>1759407.5399999998</v>
      </c>
    </row>
    <row r="24" spans="1:14" ht="15">
      <c r="A24" s="6" t="s">
        <v>8</v>
      </c>
      <c r="B24" s="8">
        <f aca="true" t="shared" si="18" ref="B24:J24">SUM(B23/B21/B83)</f>
        <v>26.041666666666668</v>
      </c>
      <c r="C24" s="8">
        <f t="shared" si="18"/>
        <v>24.788860103626945</v>
      </c>
      <c r="D24" s="8">
        <f t="shared" si="18"/>
        <v>33.101440977192475</v>
      </c>
      <c r="E24" s="8">
        <f t="shared" si="18"/>
        <v>40.35760368663595</v>
      </c>
      <c r="F24" s="8">
        <f t="shared" si="18"/>
        <v>60.054613394653636</v>
      </c>
      <c r="G24" s="8">
        <f t="shared" si="18"/>
        <v>32.13974236163733</v>
      </c>
      <c r="H24" s="8">
        <f t="shared" si="18"/>
        <v>244.03897615708277</v>
      </c>
      <c r="I24" s="8">
        <f t="shared" si="18"/>
        <v>311.0625039439642</v>
      </c>
      <c r="J24" s="8">
        <f t="shared" si="18"/>
        <v>326.3362492239968</v>
      </c>
      <c r="K24" s="8">
        <f>SUM(K23/K21/K83)</f>
        <v>227.77195450814867</v>
      </c>
      <c r="L24" s="8">
        <f>SUM(L23/L21/L83)</f>
        <v>269.8167003292477</v>
      </c>
      <c r="M24" s="8">
        <f>SUM(M23/M21/M83)</f>
        <v>245.37190476190477</v>
      </c>
      <c r="N24" s="8">
        <f>SUM(N23/N21/N83)</f>
        <v>218.18329434611633</v>
      </c>
    </row>
    <row r="25" spans="1:14" ht="15">
      <c r="A25" s="6" t="s">
        <v>9</v>
      </c>
      <c r="B25" s="17">
        <f aca="true" t="shared" si="19" ref="B25:J25">SUM(B23/B22)</f>
        <v>0.07515453651571043</v>
      </c>
      <c r="C25" s="17">
        <f t="shared" si="19"/>
        <v>0.05923841628476043</v>
      </c>
      <c r="D25" s="17">
        <f t="shared" si="19"/>
        <v>0.050874765239366015</v>
      </c>
      <c r="E25" s="17">
        <f t="shared" si="19"/>
        <v>0.036629344129961064</v>
      </c>
      <c r="F25" s="17">
        <f t="shared" si="19"/>
        <v>0.054368596863607066</v>
      </c>
      <c r="G25" s="17">
        <f t="shared" si="19"/>
        <v>0.06441119324102958</v>
      </c>
      <c r="H25" s="17">
        <f t="shared" si="19"/>
        <v>0.05156327289438751</v>
      </c>
      <c r="I25" s="17">
        <f t="shared" si="19"/>
        <v>0.04836495519179255</v>
      </c>
      <c r="J25" s="17">
        <f t="shared" si="19"/>
        <v>0.05846311702359924</v>
      </c>
      <c r="K25" s="17">
        <f>SUM(K23/K22)</f>
        <v>0.05045301222091559</v>
      </c>
      <c r="L25" s="17">
        <f>SUM(L23/L22)</f>
        <v>0.05030417838821724</v>
      </c>
      <c r="M25" s="17">
        <f>SUM(M23/M22)</f>
        <v>0.04668886334475709</v>
      </c>
      <c r="N25" s="17">
        <f>SUM(N23/N22)</f>
        <v>0.05069780281810629</v>
      </c>
    </row>
    <row r="26" spans="1:14" ht="15">
      <c r="A26" s="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3"/>
    </row>
    <row r="27" spans="1:14" ht="15">
      <c r="A27" s="14" t="s">
        <v>12</v>
      </c>
      <c r="B27" s="23">
        <f aca="true" t="shared" si="20" ref="B27:M27">SUM(B111+B195+B279)</f>
        <v>6614</v>
      </c>
      <c r="C27" s="23">
        <f t="shared" si="20"/>
        <v>6704</v>
      </c>
      <c r="D27" s="23">
        <f t="shared" si="20"/>
        <v>6682</v>
      </c>
      <c r="E27" s="23">
        <f t="shared" si="20"/>
        <v>6398</v>
      </c>
      <c r="F27" s="23">
        <f t="shared" si="20"/>
        <v>6402</v>
      </c>
      <c r="G27" s="23">
        <f t="shared" si="20"/>
        <v>6852</v>
      </c>
      <c r="H27" s="23">
        <f t="shared" si="20"/>
        <v>6666</v>
      </c>
      <c r="I27" s="23">
        <f t="shared" si="20"/>
        <v>6586</v>
      </c>
      <c r="J27" s="23">
        <f t="shared" si="20"/>
        <v>6518</v>
      </c>
      <c r="K27" s="23">
        <f t="shared" si="20"/>
        <v>6485</v>
      </c>
      <c r="L27" s="23">
        <f t="shared" si="20"/>
        <v>6281</v>
      </c>
      <c r="M27" s="23">
        <f t="shared" si="20"/>
        <v>6158</v>
      </c>
      <c r="N27" s="7">
        <f>SUM(B27:M27)</f>
        <v>78346</v>
      </c>
    </row>
    <row r="28" spans="1:14" ht="15">
      <c r="A28" s="6" t="s">
        <v>7</v>
      </c>
      <c r="B28" s="24">
        <f aca="true" t="shared" si="21" ref="B28:M28">SUM(B112+B196+B280)</f>
        <v>297927821.95</v>
      </c>
      <c r="C28" s="24">
        <f t="shared" si="21"/>
        <v>294976421.02</v>
      </c>
      <c r="D28" s="24">
        <f t="shared" si="21"/>
        <v>280114227.16999996</v>
      </c>
      <c r="E28" s="24">
        <f t="shared" si="21"/>
        <v>271671202.39</v>
      </c>
      <c r="F28" s="24">
        <f t="shared" si="21"/>
        <v>258066502.8</v>
      </c>
      <c r="G28" s="24">
        <f t="shared" si="21"/>
        <v>237099550.2</v>
      </c>
      <c r="H28" s="24">
        <f t="shared" si="21"/>
        <v>276656477</v>
      </c>
      <c r="I28" s="24">
        <f t="shared" si="21"/>
        <v>273019319.25</v>
      </c>
      <c r="J28" s="24">
        <f t="shared" si="21"/>
        <v>291289034.35</v>
      </c>
      <c r="K28" s="24">
        <f t="shared" si="21"/>
        <v>271189165</v>
      </c>
      <c r="L28" s="24">
        <f t="shared" si="21"/>
        <v>313799715.25</v>
      </c>
      <c r="M28" s="24">
        <f t="shared" si="21"/>
        <v>293900428.67</v>
      </c>
      <c r="N28" s="7">
        <f>SUM(B28:M28)</f>
        <v>3359709865.0499997</v>
      </c>
    </row>
    <row r="29" spans="1:14" ht="15">
      <c r="A29" s="6" t="s">
        <v>0</v>
      </c>
      <c r="B29" s="24">
        <f aca="true" t="shared" si="22" ref="B29:M29">SUM(B113+B197+B281)</f>
        <v>18474887.490000002</v>
      </c>
      <c r="C29" s="24">
        <f t="shared" si="22"/>
        <v>18306566.91</v>
      </c>
      <c r="D29" s="24">
        <f t="shared" si="22"/>
        <v>16673888.2</v>
      </c>
      <c r="E29" s="24">
        <f t="shared" si="22"/>
        <v>16337443.260000002</v>
      </c>
      <c r="F29" s="24">
        <f t="shared" si="22"/>
        <v>15485062.91</v>
      </c>
      <c r="G29" s="24">
        <f t="shared" si="22"/>
        <v>12777663.41</v>
      </c>
      <c r="H29" s="24">
        <f t="shared" si="22"/>
        <v>15882127.559999999</v>
      </c>
      <c r="I29" s="24">
        <f t="shared" si="22"/>
        <v>16021123.56</v>
      </c>
      <c r="J29" s="24">
        <f t="shared" si="22"/>
        <v>17073667.7</v>
      </c>
      <c r="K29" s="24">
        <f t="shared" si="22"/>
        <v>15821721.6</v>
      </c>
      <c r="L29" s="24">
        <f t="shared" si="22"/>
        <v>18252742.25</v>
      </c>
      <c r="M29" s="24">
        <f t="shared" si="22"/>
        <v>16782626.01</v>
      </c>
      <c r="N29" s="8">
        <f>SUM(B29:M29)</f>
        <v>197889520.85999998</v>
      </c>
    </row>
    <row r="30" spans="1:14" ht="15">
      <c r="A30" s="6" t="s">
        <v>8</v>
      </c>
      <c r="B30" s="8">
        <f aca="true" t="shared" si="23" ref="B30:J30">SUM(B29/B27/B83)</f>
        <v>90.92774072398512</v>
      </c>
      <c r="C30" s="8">
        <f t="shared" si="23"/>
        <v>88.42918247515983</v>
      </c>
      <c r="D30" s="8">
        <f t="shared" si="23"/>
        <v>83.34482093989435</v>
      </c>
      <c r="E30" s="8">
        <f t="shared" si="23"/>
        <v>82.37172533755509</v>
      </c>
      <c r="F30" s="8">
        <f t="shared" si="23"/>
        <v>81.11285074814188</v>
      </c>
      <c r="G30" s="8">
        <f t="shared" si="23"/>
        <v>61.32219181787415</v>
      </c>
      <c r="H30" s="8">
        <f t="shared" si="23"/>
        <v>76.8566899915798</v>
      </c>
      <c r="I30" s="8">
        <f t="shared" si="23"/>
        <v>88.2657122885022</v>
      </c>
      <c r="J30" s="8">
        <f t="shared" si="23"/>
        <v>85.7435092246123</v>
      </c>
      <c r="K30" s="8">
        <f>SUM(K29/K27/K83)</f>
        <v>85.81572941805965</v>
      </c>
      <c r="L30" s="8">
        <f>SUM(L29/L27/L83)</f>
        <v>94.47415073511067</v>
      </c>
      <c r="M30" s="8">
        <f>SUM(M29/M27/M83)</f>
        <v>90.84457080220851</v>
      </c>
      <c r="N30" s="8">
        <f>SUM(N29/N27/N83)</f>
        <v>83.94518853324838</v>
      </c>
    </row>
    <row r="31" spans="1:14" ht="15">
      <c r="A31" s="6" t="s">
        <v>9</v>
      </c>
      <c r="B31" s="17">
        <f aca="true" t="shared" si="24" ref="B31:N31">SUM(B29/B28)</f>
        <v>0.06201128638835405</v>
      </c>
      <c r="C31" s="17">
        <f t="shared" si="24"/>
        <v>0.06206111948439017</v>
      </c>
      <c r="D31" s="17">
        <f t="shared" si="24"/>
        <v>0.059525317112438914</v>
      </c>
      <c r="E31" s="17">
        <f t="shared" si="24"/>
        <v>0.060136823911673354</v>
      </c>
      <c r="F31" s="17">
        <f t="shared" si="24"/>
        <v>0.06000415684324916</v>
      </c>
      <c r="G31" s="17">
        <f aca="true" t="shared" si="25" ref="G31:M31">SUM(G29/G28)</f>
        <v>0.053891554830963154</v>
      </c>
      <c r="H31" s="17">
        <f t="shared" si="25"/>
        <v>0.05740739465861122</v>
      </c>
      <c r="I31" s="17">
        <f t="shared" si="25"/>
        <v>0.05868128161776596</v>
      </c>
      <c r="J31" s="17">
        <f t="shared" si="25"/>
        <v>0.058614179342862026</v>
      </c>
      <c r="K31" s="17">
        <f t="shared" si="25"/>
        <v>0.05834201229979081</v>
      </c>
      <c r="L31" s="17">
        <f t="shared" si="25"/>
        <v>0.05816685408862875</v>
      </c>
      <c r="M31" s="17">
        <f t="shared" si="25"/>
        <v>0.05710310150259775</v>
      </c>
      <c r="N31" s="17">
        <f t="shared" si="24"/>
        <v>0.05890077679581268</v>
      </c>
    </row>
    <row r="32" spans="1:14" ht="15">
      <c r="A32" s="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3"/>
    </row>
    <row r="33" spans="1:14" ht="15">
      <c r="A33" s="14" t="s">
        <v>13</v>
      </c>
      <c r="B33" s="23">
        <f aca="true" t="shared" si="26" ref="B33:M33">SUM(B117+B201+B285)</f>
        <v>132</v>
      </c>
      <c r="C33" s="23">
        <f t="shared" si="26"/>
        <v>146</v>
      </c>
      <c r="D33" s="23">
        <f t="shared" si="26"/>
        <v>144</v>
      </c>
      <c r="E33" s="23">
        <f t="shared" si="26"/>
        <v>143</v>
      </c>
      <c r="F33" s="23">
        <f t="shared" si="26"/>
        <v>143</v>
      </c>
      <c r="G33" s="23">
        <f t="shared" si="26"/>
        <v>159</v>
      </c>
      <c r="H33" s="23">
        <f t="shared" si="26"/>
        <v>143</v>
      </c>
      <c r="I33" s="23">
        <f t="shared" si="26"/>
        <v>154</v>
      </c>
      <c r="J33" s="23">
        <f t="shared" si="26"/>
        <v>149</v>
      </c>
      <c r="K33" s="23">
        <f t="shared" si="26"/>
        <v>160</v>
      </c>
      <c r="L33" s="23">
        <f t="shared" si="26"/>
        <v>151</v>
      </c>
      <c r="M33" s="23">
        <f t="shared" si="26"/>
        <v>149</v>
      </c>
      <c r="N33" s="7">
        <f>SUM(B33:M33)</f>
        <v>1773</v>
      </c>
    </row>
    <row r="34" spans="1:14" ht="15">
      <c r="A34" s="6" t="s">
        <v>7</v>
      </c>
      <c r="B34" s="24">
        <f aca="true" t="shared" si="27" ref="B34:M34">SUM(B118+B202+B286)</f>
        <v>6717083</v>
      </c>
      <c r="C34" s="24">
        <f t="shared" si="27"/>
        <v>6601205.5</v>
      </c>
      <c r="D34" s="24">
        <f t="shared" si="27"/>
        <v>6059546</v>
      </c>
      <c r="E34" s="24">
        <f t="shared" si="27"/>
        <v>6272814</v>
      </c>
      <c r="F34" s="24">
        <f t="shared" si="27"/>
        <v>6179463.5</v>
      </c>
      <c r="G34" s="24">
        <f t="shared" si="27"/>
        <v>6207597.5</v>
      </c>
      <c r="H34" s="24">
        <f t="shared" si="27"/>
        <v>7827764.5</v>
      </c>
      <c r="I34" s="24">
        <f t="shared" si="27"/>
        <v>7725684</v>
      </c>
      <c r="J34" s="24">
        <f t="shared" si="27"/>
        <v>8654609</v>
      </c>
      <c r="K34" s="24">
        <f t="shared" si="27"/>
        <v>7683094.5</v>
      </c>
      <c r="L34" s="24">
        <f t="shared" si="27"/>
        <v>9239442</v>
      </c>
      <c r="M34" s="24">
        <f t="shared" si="27"/>
        <v>9047186.5</v>
      </c>
      <c r="N34" s="8">
        <f>SUM(B34:M34)</f>
        <v>88215490</v>
      </c>
    </row>
    <row r="35" spans="1:14" ht="15">
      <c r="A35" s="6" t="s">
        <v>0</v>
      </c>
      <c r="B35" s="24">
        <f aca="true" t="shared" si="28" ref="B35:M35">SUM(B119+B203+B287)</f>
        <v>396008.20999999996</v>
      </c>
      <c r="C35" s="24">
        <f t="shared" si="28"/>
        <v>437047.38</v>
      </c>
      <c r="D35" s="24">
        <f t="shared" si="28"/>
        <v>337939.81</v>
      </c>
      <c r="E35" s="24">
        <f t="shared" si="28"/>
        <v>387723.26</v>
      </c>
      <c r="F35" s="24">
        <f t="shared" si="28"/>
        <v>312022.44</v>
      </c>
      <c r="G35" s="24">
        <f t="shared" si="28"/>
        <v>324371.95</v>
      </c>
      <c r="H35" s="24">
        <f t="shared" si="28"/>
        <v>434374.39</v>
      </c>
      <c r="I35" s="24">
        <f t="shared" si="28"/>
        <v>447999.25</v>
      </c>
      <c r="J35" s="24">
        <f t="shared" si="28"/>
        <v>444917.68</v>
      </c>
      <c r="K35" s="24">
        <f t="shared" si="28"/>
        <v>488958.61</v>
      </c>
      <c r="L35" s="24">
        <f t="shared" si="28"/>
        <v>512706.57999999996</v>
      </c>
      <c r="M35" s="24">
        <f t="shared" si="28"/>
        <v>562732.89</v>
      </c>
      <c r="N35" s="8">
        <f>SUM(B35:M35)</f>
        <v>5086802.449999999</v>
      </c>
    </row>
    <row r="36" spans="1:14" ht="15">
      <c r="A36" s="6" t="s">
        <v>8</v>
      </c>
      <c r="B36" s="8">
        <f aca="true" t="shared" si="29" ref="B36:J36">SUM(B35/B33/B83)</f>
        <v>97.65827464094065</v>
      </c>
      <c r="C36" s="8">
        <f t="shared" si="29"/>
        <v>96.93896390801335</v>
      </c>
      <c r="D36" s="8">
        <f t="shared" si="29"/>
        <v>78.38357502041119</v>
      </c>
      <c r="E36" s="8">
        <f t="shared" si="29"/>
        <v>87.4629505977893</v>
      </c>
      <c r="F36" s="8">
        <f t="shared" si="29"/>
        <v>73.17153269265945</v>
      </c>
      <c r="G36" s="8">
        <f t="shared" si="29"/>
        <v>67.08566778141086</v>
      </c>
      <c r="H36" s="8">
        <f t="shared" si="29"/>
        <v>97.98655312429506</v>
      </c>
      <c r="I36" s="8">
        <f t="shared" si="29"/>
        <v>105.55464582587224</v>
      </c>
      <c r="J36" s="8">
        <f t="shared" si="29"/>
        <v>97.74221597337404</v>
      </c>
      <c r="K36" s="8">
        <f>SUM(K35/K33/K83)</f>
        <v>107.4917802497362</v>
      </c>
      <c r="L36" s="8">
        <f>SUM(L35/L33/L83)</f>
        <v>110.38386913425019</v>
      </c>
      <c r="M36" s="8">
        <f>SUM(M35/M33/M83)</f>
        <v>125.89102684563758</v>
      </c>
      <c r="N36" s="8">
        <f>SUM(N35/N33/N83)</f>
        <v>95.35115899411022</v>
      </c>
    </row>
    <row r="37" spans="1:14" ht="15">
      <c r="A37" s="6" t="s">
        <v>9</v>
      </c>
      <c r="B37" s="17">
        <f aca="true" t="shared" si="30" ref="B37:N37">SUM(B35/B34)</f>
        <v>0.058955384353595146</v>
      </c>
      <c r="C37" s="17">
        <f t="shared" si="30"/>
        <v>0.0662072071532995</v>
      </c>
      <c r="D37" s="17">
        <f t="shared" si="30"/>
        <v>0.055769823349802114</v>
      </c>
      <c r="E37" s="17">
        <f t="shared" si="30"/>
        <v>0.0618100999009376</v>
      </c>
      <c r="F37" s="17">
        <f t="shared" si="30"/>
        <v>0.050493451413702824</v>
      </c>
      <c r="G37" s="17">
        <f aca="true" t="shared" si="31" ref="G37:M37">SUM(G35/G34)</f>
        <v>0.05225402420179466</v>
      </c>
      <c r="H37" s="17">
        <f t="shared" si="31"/>
        <v>0.05549149952071246</v>
      </c>
      <c r="I37" s="17">
        <f t="shared" si="31"/>
        <v>0.057988295923053546</v>
      </c>
      <c r="J37" s="17">
        <f t="shared" si="31"/>
        <v>0.051408178000877915</v>
      </c>
      <c r="K37" s="17">
        <f t="shared" si="31"/>
        <v>0.06364084289214457</v>
      </c>
      <c r="L37" s="17">
        <f t="shared" si="31"/>
        <v>0.055491076192696484</v>
      </c>
      <c r="M37" s="17">
        <f t="shared" si="31"/>
        <v>0.06219976674516437</v>
      </c>
      <c r="N37" s="17">
        <f t="shared" si="30"/>
        <v>0.05766337011787838</v>
      </c>
    </row>
    <row r="38" spans="1:14" ht="15">
      <c r="A38" s="3"/>
      <c r="B38" s="3"/>
      <c r="C38" s="3"/>
      <c r="D38" s="3"/>
      <c r="E38" s="9"/>
      <c r="F38" s="9"/>
      <c r="G38" s="9"/>
      <c r="H38" s="9"/>
      <c r="I38" s="9"/>
      <c r="J38" s="9"/>
      <c r="K38" s="9"/>
      <c r="L38" s="9"/>
      <c r="M38" s="9"/>
      <c r="N38" s="3"/>
    </row>
    <row r="39" spans="1:14" ht="15">
      <c r="A39" s="14" t="s">
        <v>14</v>
      </c>
      <c r="B39" s="23">
        <f aca="true" t="shared" si="32" ref="B39:M39">SUM(B123+B207+B291)</f>
        <v>3225</v>
      </c>
      <c r="C39" s="23">
        <f t="shared" si="32"/>
        <v>3218</v>
      </c>
      <c r="D39" s="23">
        <f t="shared" si="32"/>
        <v>3162</v>
      </c>
      <c r="E39" s="23">
        <f t="shared" si="32"/>
        <v>3037</v>
      </c>
      <c r="F39" s="23">
        <f t="shared" si="32"/>
        <v>3001</v>
      </c>
      <c r="G39" s="23">
        <f t="shared" si="32"/>
        <v>3258</v>
      </c>
      <c r="H39" s="23">
        <f t="shared" si="32"/>
        <v>3194</v>
      </c>
      <c r="I39" s="23">
        <f t="shared" si="32"/>
        <v>3194</v>
      </c>
      <c r="J39" s="23">
        <f t="shared" si="32"/>
        <v>3132</v>
      </c>
      <c r="K39" s="23">
        <f t="shared" si="32"/>
        <v>3157</v>
      </c>
      <c r="L39" s="23">
        <f t="shared" si="32"/>
        <v>3133</v>
      </c>
      <c r="M39" s="23">
        <f t="shared" si="32"/>
        <v>3097</v>
      </c>
      <c r="N39" s="7">
        <f>SUM(B39:M39)</f>
        <v>37808</v>
      </c>
    </row>
    <row r="40" spans="1:14" ht="15">
      <c r="A40" s="6" t="s">
        <v>7</v>
      </c>
      <c r="B40" s="24">
        <f aca="true" t="shared" si="33" ref="B40:M40">SUM(B124+B208+B292)</f>
        <v>284198627</v>
      </c>
      <c r="C40" s="24">
        <f t="shared" si="33"/>
        <v>277111141</v>
      </c>
      <c r="D40" s="24">
        <f t="shared" si="33"/>
        <v>260449003</v>
      </c>
      <c r="E40" s="24">
        <f t="shared" si="33"/>
        <v>260462910</v>
      </c>
      <c r="F40" s="24">
        <f t="shared" si="33"/>
        <v>253097038</v>
      </c>
      <c r="G40" s="24">
        <f t="shared" si="33"/>
        <v>228597436</v>
      </c>
      <c r="H40" s="24">
        <f t="shared" si="33"/>
        <v>264025083</v>
      </c>
      <c r="I40" s="24">
        <f t="shared" si="33"/>
        <v>252378161.9</v>
      </c>
      <c r="J40" s="24">
        <f t="shared" si="33"/>
        <v>264354694</v>
      </c>
      <c r="K40" s="24">
        <f t="shared" si="33"/>
        <v>251844804</v>
      </c>
      <c r="L40" s="24">
        <f t="shared" si="33"/>
        <v>295285458.5</v>
      </c>
      <c r="M40" s="24">
        <f t="shared" si="33"/>
        <v>272235978</v>
      </c>
      <c r="N40" s="8">
        <f>SUM(B40:M40)</f>
        <v>3164040334.4</v>
      </c>
    </row>
    <row r="41" spans="1:14" ht="15">
      <c r="A41" s="6" t="s">
        <v>0</v>
      </c>
      <c r="B41" s="24">
        <f aca="true" t="shared" si="34" ref="B41:M41">SUM(B125+B209+B293)</f>
        <v>14818247.59</v>
      </c>
      <c r="C41" s="24">
        <f t="shared" si="34"/>
        <v>14652299.52</v>
      </c>
      <c r="D41" s="24">
        <f t="shared" si="34"/>
        <v>12837450.95</v>
      </c>
      <c r="E41" s="24">
        <f t="shared" si="34"/>
        <v>13362085.7</v>
      </c>
      <c r="F41" s="24">
        <f t="shared" si="34"/>
        <v>13027004.77</v>
      </c>
      <c r="G41" s="24">
        <f t="shared" si="34"/>
        <v>11006724.49</v>
      </c>
      <c r="H41" s="24">
        <f t="shared" si="34"/>
        <v>13389621.669999998</v>
      </c>
      <c r="I41" s="24">
        <f t="shared" si="34"/>
        <v>13008592.72</v>
      </c>
      <c r="J41" s="24">
        <f t="shared" si="34"/>
        <v>13397249.07</v>
      </c>
      <c r="K41" s="24">
        <f t="shared" si="34"/>
        <v>12937847.63</v>
      </c>
      <c r="L41" s="24">
        <f t="shared" si="34"/>
        <v>13105200.06</v>
      </c>
      <c r="M41" s="24">
        <f t="shared" si="34"/>
        <v>13212540.579999998</v>
      </c>
      <c r="N41" s="8">
        <f>SUM(B41:M41)</f>
        <v>158754864.75</v>
      </c>
    </row>
    <row r="42" spans="1:14" ht="15">
      <c r="A42" s="6" t="s">
        <v>8</v>
      </c>
      <c r="B42" s="8">
        <f aca="true" t="shared" si="35" ref="B42:N42">SUM(B41/B39/B83)</f>
        <v>149.57049004764212</v>
      </c>
      <c r="C42" s="8">
        <f t="shared" si="35"/>
        <v>147.44921217117445</v>
      </c>
      <c r="D42" s="8">
        <f t="shared" si="35"/>
        <v>135.60170044918004</v>
      </c>
      <c r="E42" s="8">
        <f t="shared" si="35"/>
        <v>141.92789679968558</v>
      </c>
      <c r="F42" s="8">
        <f t="shared" si="35"/>
        <v>145.56968345673286</v>
      </c>
      <c r="G42" s="8">
        <f t="shared" si="35"/>
        <v>111.09399784690062</v>
      </c>
      <c r="H42" s="8">
        <f t="shared" si="35"/>
        <v>135.22958036237299</v>
      </c>
      <c r="I42" s="8">
        <f t="shared" si="35"/>
        <v>147.7801801818177</v>
      </c>
      <c r="J42" s="8">
        <f t="shared" si="35"/>
        <v>140.0176110389977</v>
      </c>
      <c r="K42" s="8">
        <f>SUM(K41/K39/K83)</f>
        <v>144.14865368496453</v>
      </c>
      <c r="L42" s="8">
        <f>SUM(L41/L39/L83)</f>
        <v>135.98685477012398</v>
      </c>
      <c r="M42" s="8">
        <f>SUM(M41/M39/M83)</f>
        <v>142.2079494134108</v>
      </c>
      <c r="N42" s="8">
        <f t="shared" si="35"/>
        <v>139.55107236050333</v>
      </c>
    </row>
    <row r="43" spans="1:14" ht="15">
      <c r="A43" s="6" t="s">
        <v>9</v>
      </c>
      <c r="B43" s="17">
        <f aca="true" t="shared" si="36" ref="B43:N43">SUM(B41/B40)</f>
        <v>0.05214046157232139</v>
      </c>
      <c r="C43" s="17">
        <f t="shared" si="36"/>
        <v>0.05287517299782617</v>
      </c>
      <c r="D43" s="17">
        <f t="shared" si="36"/>
        <v>0.04928969127211441</v>
      </c>
      <c r="E43" s="17">
        <f t="shared" si="36"/>
        <v>0.05130129929055926</v>
      </c>
      <c r="F43" s="17">
        <f t="shared" si="36"/>
        <v>0.05147039599096375</v>
      </c>
      <c r="G43" s="17">
        <f aca="true" t="shared" si="37" ref="G43:M43">SUM(G41/G40)</f>
        <v>0.0481489411368551</v>
      </c>
      <c r="H43" s="17">
        <f t="shared" si="37"/>
        <v>0.05071344554789894</v>
      </c>
      <c r="I43" s="17">
        <f t="shared" si="37"/>
        <v>0.051544050491794946</v>
      </c>
      <c r="J43" s="17">
        <f t="shared" si="37"/>
        <v>0.05067906632291538</v>
      </c>
      <c r="K43" s="17">
        <f t="shared" si="37"/>
        <v>0.051372303198282385</v>
      </c>
      <c r="L43" s="17">
        <f t="shared" si="37"/>
        <v>0.04438146099903528</v>
      </c>
      <c r="M43" s="17">
        <f t="shared" si="37"/>
        <v>0.04853341089251619</v>
      </c>
      <c r="N43" s="17">
        <f t="shared" si="36"/>
        <v>0.050174728502664565</v>
      </c>
    </row>
    <row r="44" spans="1:14" ht="15">
      <c r="A44" s="3"/>
      <c r="B44" s="3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3"/>
    </row>
    <row r="45" spans="1:14" ht="15">
      <c r="A45" s="14" t="s">
        <v>15</v>
      </c>
      <c r="B45" s="23">
        <f aca="true" t="shared" si="38" ref="B45:M45">SUM(B129+B213+B297)</f>
        <v>284</v>
      </c>
      <c r="C45" s="23">
        <f t="shared" si="38"/>
        <v>288</v>
      </c>
      <c r="D45" s="23">
        <f t="shared" si="38"/>
        <v>290</v>
      </c>
      <c r="E45" s="23">
        <f t="shared" si="38"/>
        <v>288</v>
      </c>
      <c r="F45" s="23">
        <f t="shared" si="38"/>
        <v>279</v>
      </c>
      <c r="G45" s="23">
        <f t="shared" si="38"/>
        <v>288</v>
      </c>
      <c r="H45" s="23">
        <f t="shared" si="38"/>
        <v>288</v>
      </c>
      <c r="I45" s="23">
        <f t="shared" si="38"/>
        <v>285</v>
      </c>
      <c r="J45" s="23">
        <f t="shared" si="38"/>
        <v>285</v>
      </c>
      <c r="K45" s="23">
        <f t="shared" si="38"/>
        <v>286</v>
      </c>
      <c r="L45" s="23">
        <f t="shared" si="38"/>
        <v>280</v>
      </c>
      <c r="M45" s="23">
        <f t="shared" si="38"/>
        <v>280</v>
      </c>
      <c r="N45" s="7">
        <f>SUM(B45:M45)</f>
        <v>3421</v>
      </c>
    </row>
    <row r="46" spans="1:14" ht="15">
      <c r="A46" s="6" t="s">
        <v>7</v>
      </c>
      <c r="B46" s="24">
        <f aca="true" t="shared" si="39" ref="B46:M46">SUM(B130+B214+B298)</f>
        <v>39199225</v>
      </c>
      <c r="C46" s="24">
        <f t="shared" si="39"/>
        <v>42043630</v>
      </c>
      <c r="D46" s="24">
        <f t="shared" si="39"/>
        <v>43617650</v>
      </c>
      <c r="E46" s="24">
        <f t="shared" si="39"/>
        <v>38898885</v>
      </c>
      <c r="F46" s="24">
        <f t="shared" si="39"/>
        <v>36077630</v>
      </c>
      <c r="G46" s="24">
        <f t="shared" si="39"/>
        <v>36128106.5</v>
      </c>
      <c r="H46" s="24">
        <f t="shared" si="39"/>
        <v>43589845</v>
      </c>
      <c r="I46" s="24">
        <f t="shared" si="39"/>
        <v>43045190</v>
      </c>
      <c r="J46" s="24">
        <f t="shared" si="39"/>
        <v>46104127</v>
      </c>
      <c r="K46" s="24">
        <f t="shared" si="39"/>
        <v>43242625</v>
      </c>
      <c r="L46" s="24">
        <f t="shared" si="39"/>
        <v>49239880</v>
      </c>
      <c r="M46" s="24">
        <f t="shared" si="39"/>
        <v>46590985</v>
      </c>
      <c r="N46" s="8">
        <f>SUM(B46:M46)</f>
        <v>507777778.5</v>
      </c>
    </row>
    <row r="47" spans="1:14" ht="15">
      <c r="A47" s="6" t="s">
        <v>0</v>
      </c>
      <c r="B47" s="24">
        <f aca="true" t="shared" si="40" ref="B47:M47">SUM(B131+B215+B299)</f>
        <v>2104135.3</v>
      </c>
      <c r="C47" s="24">
        <f t="shared" si="40"/>
        <v>1904790.98</v>
      </c>
      <c r="D47" s="24">
        <f t="shared" si="40"/>
        <v>2135967.7199999997</v>
      </c>
      <c r="E47" s="24">
        <f t="shared" si="40"/>
        <v>1854923.3699999999</v>
      </c>
      <c r="F47" s="24">
        <f t="shared" si="40"/>
        <v>1683814.43</v>
      </c>
      <c r="G47" s="24">
        <f t="shared" si="40"/>
        <v>1516023.71</v>
      </c>
      <c r="H47" s="24">
        <f t="shared" si="40"/>
        <v>1832744.4700000002</v>
      </c>
      <c r="I47" s="24">
        <f t="shared" si="40"/>
        <v>2102492</v>
      </c>
      <c r="J47" s="24">
        <f t="shared" si="40"/>
        <v>1781101.72</v>
      </c>
      <c r="K47" s="24">
        <f t="shared" si="40"/>
        <v>2002196.3</v>
      </c>
      <c r="L47" s="24">
        <f t="shared" si="40"/>
        <v>2053572</v>
      </c>
      <c r="M47" s="24">
        <f t="shared" si="40"/>
        <v>2034818.46</v>
      </c>
      <c r="N47" s="8">
        <f>SUM(B47:M47)</f>
        <v>23006580.460000005</v>
      </c>
    </row>
    <row r="48" spans="1:14" ht="15">
      <c r="A48" s="6" t="s">
        <v>8</v>
      </c>
      <c r="B48" s="8">
        <f aca="true" t="shared" si="41" ref="B48:J48">SUM(B47/B45/B83)</f>
        <v>241.1760127824237</v>
      </c>
      <c r="C48" s="8">
        <f t="shared" si="41"/>
        <v>214.17932543537708</v>
      </c>
      <c r="D48" s="8">
        <f t="shared" si="41"/>
        <v>246.00554211872017</v>
      </c>
      <c r="E48" s="8">
        <f t="shared" si="41"/>
        <v>207.7647143817204</v>
      </c>
      <c r="F48" s="8">
        <f t="shared" si="41"/>
        <v>202.3868936438223</v>
      </c>
      <c r="G48" s="8">
        <f t="shared" si="41"/>
        <v>173.10000707917715</v>
      </c>
      <c r="H48" s="8">
        <f t="shared" si="41"/>
        <v>205.28051859318998</v>
      </c>
      <c r="I48" s="8">
        <f t="shared" si="41"/>
        <v>267.67652076490214</v>
      </c>
      <c r="J48" s="8">
        <f t="shared" si="41"/>
        <v>204.5656209262928</v>
      </c>
      <c r="K48" s="8">
        <f>SUM(K47/K45/K83)</f>
        <v>246.24292520704762</v>
      </c>
      <c r="L48" s="8">
        <f>SUM(L47/L45/L83)</f>
        <v>238.4325654839309</v>
      </c>
      <c r="M48" s="8">
        <f>SUM(M47/M45/M83)</f>
        <v>242.24029285714286</v>
      </c>
      <c r="N48" s="8">
        <f>SUM(N47/N45/N83)</f>
        <v>223.50582120777196</v>
      </c>
    </row>
    <row r="49" spans="1:14" ht="15">
      <c r="A49" s="6" t="s">
        <v>9</v>
      </c>
      <c r="B49" s="17">
        <f aca="true" t="shared" si="42" ref="B49:N49">SUM(B47/B46)</f>
        <v>0.05367798215398391</v>
      </c>
      <c r="C49" s="17">
        <f t="shared" si="42"/>
        <v>0.04530510281819148</v>
      </c>
      <c r="D49" s="17">
        <f t="shared" si="42"/>
        <v>0.04897026135062296</v>
      </c>
      <c r="E49" s="17">
        <f t="shared" si="42"/>
        <v>0.04768577222714738</v>
      </c>
      <c r="F49" s="17">
        <f t="shared" si="42"/>
        <v>0.046671980116210515</v>
      </c>
      <c r="G49" s="17">
        <f aca="true" t="shared" si="43" ref="G49:M49">SUM(G47/G46)</f>
        <v>0.041962445776116165</v>
      </c>
      <c r="H49" s="17">
        <f t="shared" si="43"/>
        <v>0.04204521649480516</v>
      </c>
      <c r="I49" s="17">
        <f t="shared" si="43"/>
        <v>0.048843831331677245</v>
      </c>
      <c r="J49" s="17">
        <f t="shared" si="43"/>
        <v>0.03863215368984212</v>
      </c>
      <c r="K49" s="17">
        <f t="shared" si="43"/>
        <v>0.04630145140356304</v>
      </c>
      <c r="L49" s="17">
        <f t="shared" si="43"/>
        <v>0.041705463132729</v>
      </c>
      <c r="M49" s="17">
        <f t="shared" si="43"/>
        <v>0.04367408115539948</v>
      </c>
      <c r="N49" s="17">
        <f t="shared" si="42"/>
        <v>0.045308364079977174</v>
      </c>
    </row>
    <row r="50" spans="1:14" ht="15">
      <c r="A50" s="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3"/>
    </row>
    <row r="51" spans="1:14" ht="15">
      <c r="A51" s="14" t="s">
        <v>16</v>
      </c>
      <c r="B51" s="18">
        <f aca="true" t="shared" si="44" ref="B51:G51">SUM(B55+B61)</f>
        <v>218</v>
      </c>
      <c r="C51" s="18">
        <f t="shared" si="44"/>
        <v>217</v>
      </c>
      <c r="D51" s="18">
        <f t="shared" si="44"/>
        <v>220</v>
      </c>
      <c r="E51" s="18">
        <f t="shared" si="44"/>
        <v>214</v>
      </c>
      <c r="F51" s="18">
        <f t="shared" si="44"/>
        <v>213</v>
      </c>
      <c r="G51" s="18">
        <f t="shared" si="44"/>
        <v>227</v>
      </c>
      <c r="H51" s="18">
        <f aca="true" t="shared" si="45" ref="H51:M51">SUM(H55+H61)</f>
        <v>218</v>
      </c>
      <c r="I51" s="18">
        <f t="shared" si="45"/>
        <v>217</v>
      </c>
      <c r="J51" s="18">
        <f t="shared" si="45"/>
        <v>207</v>
      </c>
      <c r="K51" s="18">
        <f t="shared" si="45"/>
        <v>212</v>
      </c>
      <c r="L51" s="18">
        <f t="shared" si="45"/>
        <v>206</v>
      </c>
      <c r="M51" s="18">
        <f t="shared" si="45"/>
        <v>204</v>
      </c>
      <c r="N51" s="7">
        <f>SUM(B51:M51)</f>
        <v>2573</v>
      </c>
    </row>
    <row r="52" spans="1:14" ht="15">
      <c r="A52" s="6" t="s">
        <v>0</v>
      </c>
      <c r="B52" s="19">
        <f aca="true" t="shared" si="46" ref="B52:G52">SUM(B57+B63)</f>
        <v>2336314.45</v>
      </c>
      <c r="C52" s="19">
        <f t="shared" si="46"/>
        <v>2277690.66</v>
      </c>
      <c r="D52" s="19">
        <f t="shared" si="46"/>
        <v>2021841.76</v>
      </c>
      <c r="E52" s="19">
        <f t="shared" si="46"/>
        <v>2209660.2</v>
      </c>
      <c r="F52" s="19">
        <f t="shared" si="46"/>
        <v>2114261.76</v>
      </c>
      <c r="G52" s="19">
        <f t="shared" si="46"/>
        <v>1910814.57</v>
      </c>
      <c r="H52" s="19">
        <f aca="true" t="shared" si="47" ref="H52:M52">SUM(H57+H63)</f>
        <v>2245476.1100000003</v>
      </c>
      <c r="I52" s="19">
        <f t="shared" si="47"/>
        <v>2065472.45</v>
      </c>
      <c r="J52" s="19">
        <f t="shared" si="47"/>
        <v>2270428.33</v>
      </c>
      <c r="K52" s="19">
        <f t="shared" si="47"/>
        <v>2096450.28</v>
      </c>
      <c r="L52" s="19">
        <f t="shared" si="47"/>
        <v>2297685</v>
      </c>
      <c r="M52" s="19">
        <f t="shared" si="47"/>
        <v>1973826.9400000002</v>
      </c>
      <c r="N52" s="8">
        <f>SUM(B52:M52)</f>
        <v>25819922.51</v>
      </c>
    </row>
    <row r="53" spans="1:15" ht="15">
      <c r="A53" s="6" t="s">
        <v>8</v>
      </c>
      <c r="B53" s="20">
        <f aca="true" t="shared" si="48" ref="B53:J53">SUM(B52/B51/B83)</f>
        <v>348.86193884986625</v>
      </c>
      <c r="C53" s="20">
        <f t="shared" si="48"/>
        <v>339.9051270265753</v>
      </c>
      <c r="D53" s="20">
        <f t="shared" si="48"/>
        <v>306.9535677415437</v>
      </c>
      <c r="E53" s="20">
        <f t="shared" si="48"/>
        <v>333.08112752487193</v>
      </c>
      <c r="F53" s="20">
        <f t="shared" si="48"/>
        <v>332.86759051964367</v>
      </c>
      <c r="G53" s="20">
        <f t="shared" si="48"/>
        <v>276.8064889969246</v>
      </c>
      <c r="H53" s="20">
        <f t="shared" si="48"/>
        <v>332.26932672388284</v>
      </c>
      <c r="I53" s="20">
        <f t="shared" si="48"/>
        <v>345.3666988823714</v>
      </c>
      <c r="J53" s="20">
        <f t="shared" si="48"/>
        <v>359.02627829565847</v>
      </c>
      <c r="K53" s="20">
        <f>SUM(K52/K51/K83)</f>
        <v>347.83385209617796</v>
      </c>
      <c r="L53" s="20">
        <f>SUM(L52/L51/L83)</f>
        <v>362.6076293761915</v>
      </c>
      <c r="M53" s="20">
        <f>SUM(M52/M51/M83)</f>
        <v>322.5207418300654</v>
      </c>
      <c r="N53" s="20">
        <f>SUM(N52/N51/N83)</f>
        <v>333.50702659025796</v>
      </c>
      <c r="O53" s="32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 customHeight="1">
      <c r="A55" s="14" t="s">
        <v>17</v>
      </c>
      <c r="B55" s="23">
        <f aca="true" t="shared" si="49" ref="B55:M55">SUM(B139+B223+B307)</f>
        <v>147</v>
      </c>
      <c r="C55" s="23">
        <f t="shared" si="49"/>
        <v>146</v>
      </c>
      <c r="D55" s="23">
        <f t="shared" si="49"/>
        <v>148</v>
      </c>
      <c r="E55" s="23">
        <f t="shared" si="49"/>
        <v>140</v>
      </c>
      <c r="F55" s="23">
        <f t="shared" si="49"/>
        <v>138</v>
      </c>
      <c r="G55" s="23">
        <f t="shared" si="49"/>
        <v>149</v>
      </c>
      <c r="H55" s="23">
        <f t="shared" si="49"/>
        <v>143</v>
      </c>
      <c r="I55" s="23">
        <f t="shared" si="49"/>
        <v>143</v>
      </c>
      <c r="J55" s="23">
        <f t="shared" si="49"/>
        <v>136</v>
      </c>
      <c r="K55" s="23">
        <f t="shared" si="49"/>
        <v>131</v>
      </c>
      <c r="L55" s="23">
        <f t="shared" si="49"/>
        <v>122</v>
      </c>
      <c r="M55" s="23">
        <f t="shared" si="49"/>
        <v>119</v>
      </c>
      <c r="N55" s="7">
        <f>SUM(B55:M55)</f>
        <v>1662</v>
      </c>
    </row>
    <row r="56" spans="1:14" ht="15" customHeight="1">
      <c r="A56" s="14" t="s">
        <v>18</v>
      </c>
      <c r="B56" s="24">
        <f aca="true" t="shared" si="50" ref="B56:M56">SUM(B140+B224+B308)</f>
        <v>6526997.15</v>
      </c>
      <c r="C56" s="24">
        <f t="shared" si="50"/>
        <v>6110144.16</v>
      </c>
      <c r="D56" s="24">
        <f t="shared" si="50"/>
        <v>5389327.11</v>
      </c>
      <c r="E56" s="24">
        <f t="shared" si="50"/>
        <v>5610140.25</v>
      </c>
      <c r="F56" s="24">
        <f t="shared" si="50"/>
        <v>5058915.75</v>
      </c>
      <c r="G56" s="24">
        <f t="shared" si="50"/>
        <v>4785889.56</v>
      </c>
      <c r="H56" s="24">
        <f t="shared" si="50"/>
        <v>5425912.199999999</v>
      </c>
      <c r="I56" s="24">
        <f t="shared" si="50"/>
        <v>5217371.649999999</v>
      </c>
      <c r="J56" s="24">
        <f t="shared" si="50"/>
        <v>5497376.33</v>
      </c>
      <c r="K56" s="24">
        <f t="shared" si="50"/>
        <v>4879544.8</v>
      </c>
      <c r="L56" s="24">
        <f t="shared" si="50"/>
        <v>5377157.8</v>
      </c>
      <c r="M56" s="24">
        <f t="shared" si="50"/>
        <v>4850035.59</v>
      </c>
      <c r="N56" s="8">
        <f>SUM(B56:M56)</f>
        <v>64728812.349999994</v>
      </c>
    </row>
    <row r="57" spans="1:14" ht="15" customHeight="1">
      <c r="A57" s="6" t="s">
        <v>0</v>
      </c>
      <c r="B57" s="24">
        <f aca="true" t="shared" si="51" ref="B57:M57">SUM(B141+B225+B309)</f>
        <v>1196765.9</v>
      </c>
      <c r="C57" s="24">
        <f t="shared" si="51"/>
        <v>1183204.4100000001</v>
      </c>
      <c r="D57" s="24">
        <f t="shared" si="51"/>
        <v>993478.36</v>
      </c>
      <c r="E57" s="24">
        <f t="shared" si="51"/>
        <v>1039361.5</v>
      </c>
      <c r="F57" s="24">
        <f t="shared" si="51"/>
        <v>997299.25</v>
      </c>
      <c r="G57" s="24">
        <f t="shared" si="51"/>
        <v>881041.81</v>
      </c>
      <c r="H57" s="24">
        <f t="shared" si="51"/>
        <v>1040105.2000000001</v>
      </c>
      <c r="I57" s="24">
        <f t="shared" si="51"/>
        <v>918358.2</v>
      </c>
      <c r="J57" s="24">
        <f t="shared" si="51"/>
        <v>1050552.58</v>
      </c>
      <c r="K57" s="24">
        <f t="shared" si="51"/>
        <v>910109.78</v>
      </c>
      <c r="L57" s="24">
        <f t="shared" si="51"/>
        <v>951835.55</v>
      </c>
      <c r="M57" s="24">
        <f t="shared" si="51"/>
        <v>799756.0900000001</v>
      </c>
      <c r="N57" s="8">
        <f>SUM(B57:M57)</f>
        <v>11961868.63</v>
      </c>
    </row>
    <row r="58" spans="1:14" ht="15" customHeight="1">
      <c r="A58" s="6" t="s">
        <v>8</v>
      </c>
      <c r="B58" s="8">
        <f aca="true" t="shared" si="52" ref="B58:N58">SUM(B57/B55/B83)</f>
        <v>265.0151245393991</v>
      </c>
      <c r="C58" s="8">
        <f t="shared" si="52"/>
        <v>262.439760185251</v>
      </c>
      <c r="D58" s="8">
        <f t="shared" si="52"/>
        <v>224.20479698135006</v>
      </c>
      <c r="E58" s="8">
        <f t="shared" si="52"/>
        <v>239.48421658986175</v>
      </c>
      <c r="F58" s="8">
        <f t="shared" si="52"/>
        <v>242.34762439370522</v>
      </c>
      <c r="G58" s="8">
        <f t="shared" si="52"/>
        <v>194.4436791147384</v>
      </c>
      <c r="H58" s="8">
        <f t="shared" si="52"/>
        <v>234.6278366794496</v>
      </c>
      <c r="I58" s="8">
        <f t="shared" si="52"/>
        <v>233.0219635226892</v>
      </c>
      <c r="J58" s="8">
        <f t="shared" si="52"/>
        <v>252.8527438143834</v>
      </c>
      <c r="K58" s="8">
        <f>SUM(K57/K55/K83)</f>
        <v>244.36872672400136</v>
      </c>
      <c r="L58" s="8">
        <f>SUM(L57/L55/L83)</f>
        <v>253.6388406275981</v>
      </c>
      <c r="M58" s="8">
        <f>SUM(M57/M55/M83)</f>
        <v>224.02131372549022</v>
      </c>
      <c r="N58" s="8">
        <f t="shared" si="52"/>
        <v>239.19816802026148</v>
      </c>
    </row>
    <row r="59" spans="1:14" ht="15" customHeight="1">
      <c r="A59" s="6" t="s">
        <v>9</v>
      </c>
      <c r="B59" s="17">
        <f aca="true" t="shared" si="53" ref="B59:N59">SUM(B57/B56)</f>
        <v>0.1833562773962602</v>
      </c>
      <c r="C59" s="17">
        <f t="shared" si="53"/>
        <v>0.1936459073659565</v>
      </c>
      <c r="D59" s="17">
        <f t="shared" si="53"/>
        <v>0.18434181850950962</v>
      </c>
      <c r="E59" s="17">
        <f t="shared" si="53"/>
        <v>0.18526479797006856</v>
      </c>
      <c r="F59" s="17">
        <f t="shared" si="53"/>
        <v>0.1971369556806713</v>
      </c>
      <c r="G59" s="17">
        <f aca="true" t="shared" si="54" ref="G59:M59">SUM(G57/G56)</f>
        <v>0.18409154639999678</v>
      </c>
      <c r="H59" s="17">
        <f t="shared" si="54"/>
        <v>0.1916922282671659</v>
      </c>
      <c r="I59" s="17">
        <f t="shared" si="54"/>
        <v>0.1760193180794395</v>
      </c>
      <c r="J59" s="17">
        <f t="shared" si="54"/>
        <v>0.191100720950643</v>
      </c>
      <c r="K59" s="17">
        <f t="shared" si="54"/>
        <v>0.1865153036406183</v>
      </c>
      <c r="L59" s="17">
        <f t="shared" si="54"/>
        <v>0.17701462099550064</v>
      </c>
      <c r="M59" s="17">
        <f t="shared" si="54"/>
        <v>0.1648969528489584</v>
      </c>
      <c r="N59" s="17">
        <f t="shared" si="53"/>
        <v>0.18479975447904232</v>
      </c>
    </row>
    <row r="60" spans="1:14" ht="15">
      <c r="A60" s="3"/>
      <c r="B60" s="3"/>
      <c r="C60" s="3"/>
      <c r="D60" s="3"/>
      <c r="E60" s="9"/>
      <c r="F60" s="9"/>
      <c r="G60" s="9"/>
      <c r="H60" s="9"/>
      <c r="I60" s="9"/>
      <c r="J60" s="9"/>
      <c r="K60" s="9"/>
      <c r="L60" s="9"/>
      <c r="M60" s="9"/>
      <c r="N60" s="3"/>
    </row>
    <row r="61" spans="1:15" ht="15">
      <c r="A61" s="14" t="s">
        <v>19</v>
      </c>
      <c r="B61" s="23">
        <f aca="true" t="shared" si="55" ref="B61:M61">SUM(B145+B229+B313)</f>
        <v>71</v>
      </c>
      <c r="C61" s="23">
        <f t="shared" si="55"/>
        <v>71</v>
      </c>
      <c r="D61" s="23">
        <f t="shared" si="55"/>
        <v>72</v>
      </c>
      <c r="E61" s="23">
        <f t="shared" si="55"/>
        <v>74</v>
      </c>
      <c r="F61" s="23">
        <f t="shared" si="55"/>
        <v>75</v>
      </c>
      <c r="G61" s="23">
        <f t="shared" si="55"/>
        <v>78</v>
      </c>
      <c r="H61" s="23">
        <f t="shared" si="55"/>
        <v>75</v>
      </c>
      <c r="I61" s="23">
        <f t="shared" si="55"/>
        <v>74</v>
      </c>
      <c r="J61" s="23">
        <f t="shared" si="55"/>
        <v>71</v>
      </c>
      <c r="K61" s="23">
        <f t="shared" si="55"/>
        <v>81</v>
      </c>
      <c r="L61" s="23">
        <f t="shared" si="55"/>
        <v>84</v>
      </c>
      <c r="M61" s="23">
        <f t="shared" si="55"/>
        <v>85</v>
      </c>
      <c r="N61" s="7">
        <f>SUM(B61:M61)</f>
        <v>911</v>
      </c>
      <c r="O61" s="53"/>
    </row>
    <row r="62" spans="1:15" ht="15">
      <c r="A62" s="14" t="s">
        <v>30</v>
      </c>
      <c r="B62" s="24">
        <f aca="true" t="shared" si="56" ref="B62:M62">SUM(B146+B230+B314)</f>
        <v>2723842.55</v>
      </c>
      <c r="C62" s="24">
        <f t="shared" si="56"/>
        <v>2723956</v>
      </c>
      <c r="D62" s="24">
        <f t="shared" si="56"/>
        <v>2516832.4</v>
      </c>
      <c r="E62" s="24">
        <f t="shared" si="56"/>
        <v>2792785.67</v>
      </c>
      <c r="F62" s="24">
        <f t="shared" si="56"/>
        <v>2693293.76</v>
      </c>
      <c r="G62" s="24">
        <f t="shared" si="56"/>
        <v>2439963.01</v>
      </c>
      <c r="H62" s="24">
        <f t="shared" si="56"/>
        <v>2903486.16</v>
      </c>
      <c r="I62" s="24">
        <f t="shared" si="56"/>
        <v>2805544</v>
      </c>
      <c r="J62" s="24">
        <f t="shared" si="56"/>
        <v>3050793</v>
      </c>
      <c r="K62" s="24">
        <f t="shared" si="56"/>
        <v>2873353.75</v>
      </c>
      <c r="L62" s="24">
        <f t="shared" si="56"/>
        <v>3267353.7</v>
      </c>
      <c r="M62" s="24">
        <f t="shared" si="56"/>
        <v>3009873.35</v>
      </c>
      <c r="N62" s="8">
        <f>SUM(B62:M62)</f>
        <v>33801077.349999994</v>
      </c>
      <c r="O62" s="50"/>
    </row>
    <row r="63" spans="1:16" ht="15">
      <c r="A63" s="6" t="s">
        <v>0</v>
      </c>
      <c r="B63" s="24">
        <f aca="true" t="shared" si="57" ref="B63:M63">SUM(B147+B231+B315)</f>
        <v>1139548.55</v>
      </c>
      <c r="C63" s="24">
        <f t="shared" si="57"/>
        <v>1094486.25</v>
      </c>
      <c r="D63" s="24">
        <f t="shared" si="57"/>
        <v>1028363.4</v>
      </c>
      <c r="E63" s="24">
        <f t="shared" si="57"/>
        <v>1170298.7</v>
      </c>
      <c r="F63" s="24">
        <f t="shared" si="57"/>
        <v>1116962.51</v>
      </c>
      <c r="G63" s="24">
        <f t="shared" si="57"/>
        <v>1029772.76</v>
      </c>
      <c r="H63" s="24">
        <f t="shared" si="57"/>
        <v>1205370.9100000001</v>
      </c>
      <c r="I63" s="24">
        <f t="shared" si="57"/>
        <v>1147114.25</v>
      </c>
      <c r="J63" s="24">
        <f t="shared" si="57"/>
        <v>1219875.75</v>
      </c>
      <c r="K63" s="24">
        <f t="shared" si="57"/>
        <v>1186340.5</v>
      </c>
      <c r="L63" s="24">
        <f t="shared" si="57"/>
        <v>1345849.45</v>
      </c>
      <c r="M63" s="24">
        <f t="shared" si="57"/>
        <v>1174070.85</v>
      </c>
      <c r="N63" s="8">
        <f>SUM(B63:M63)</f>
        <v>13858053.879999997</v>
      </c>
      <c r="O63" s="50"/>
      <c r="P63" s="50"/>
    </row>
    <row r="64" spans="1:21" ht="15.75">
      <c r="A64" s="6" t="s">
        <v>8</v>
      </c>
      <c r="B64" s="8">
        <f aca="true" t="shared" si="58" ref="B64:N64">B63/B61/B83</f>
        <v>522.460272703932</v>
      </c>
      <c r="C64" s="8">
        <f t="shared" si="58"/>
        <v>499.20010672845365</v>
      </c>
      <c r="D64" s="8">
        <f t="shared" si="58"/>
        <v>477.0482631930528</v>
      </c>
      <c r="E64" s="8">
        <f t="shared" si="58"/>
        <v>510.15636442894504</v>
      </c>
      <c r="F64" s="8">
        <f t="shared" si="58"/>
        <v>499.4243281913704</v>
      </c>
      <c r="G64" s="8">
        <f t="shared" si="58"/>
        <v>434.14057454110065</v>
      </c>
      <c r="H64" s="8">
        <f t="shared" si="58"/>
        <v>518.4391010752689</v>
      </c>
      <c r="I64" s="8">
        <f t="shared" si="58"/>
        <v>562.4653091044601</v>
      </c>
      <c r="J64" s="8">
        <f t="shared" si="58"/>
        <v>562.400935893594</v>
      </c>
      <c r="K64" s="8">
        <f>K63/K61/K83</f>
        <v>515.1663388092044</v>
      </c>
      <c r="L64" s="8">
        <f>L63/L61/L83</f>
        <v>520.8718225586723</v>
      </c>
      <c r="M64" s="8">
        <f>M63/M61/M83</f>
        <v>460.4199411764706</v>
      </c>
      <c r="N64" s="8">
        <f t="shared" si="58"/>
        <v>505.56116813069036</v>
      </c>
      <c r="P64" s="35"/>
      <c r="Q64" s="35"/>
      <c r="R64" s="35"/>
      <c r="S64" s="35"/>
      <c r="T64" s="35"/>
      <c r="U64" s="35"/>
    </row>
    <row r="65" spans="1:15" ht="15">
      <c r="A65" s="6" t="s">
        <v>9</v>
      </c>
      <c r="B65" s="21">
        <v>0.1795</v>
      </c>
      <c r="C65" s="21">
        <v>0.1804</v>
      </c>
      <c r="D65" s="28">
        <v>0.186</v>
      </c>
      <c r="E65" s="21">
        <v>0.1976</v>
      </c>
      <c r="F65" s="21">
        <v>0.1937</v>
      </c>
      <c r="G65" s="21">
        <v>0.1939</v>
      </c>
      <c r="H65" s="21">
        <v>0.1966</v>
      </c>
      <c r="I65" s="21">
        <v>0.1983</v>
      </c>
      <c r="J65" s="21">
        <v>0.2012</v>
      </c>
      <c r="K65" s="21">
        <v>0.2036</v>
      </c>
      <c r="L65" s="21">
        <v>0.2058</v>
      </c>
      <c r="M65" s="21">
        <v>0.1959</v>
      </c>
      <c r="N65" s="26">
        <f>N$73/N$72</f>
        <v>0.1946193475329871</v>
      </c>
      <c r="O65" s="32"/>
    </row>
    <row r="66" spans="1:14" ht="15">
      <c r="A66" s="3"/>
      <c r="B66" s="3"/>
      <c r="C66" s="3"/>
      <c r="D66" s="3"/>
      <c r="E66" s="9"/>
      <c r="F66" s="9"/>
      <c r="G66" s="9"/>
      <c r="H66" s="9"/>
      <c r="I66" s="9"/>
      <c r="J66" s="9"/>
      <c r="K66" s="9"/>
      <c r="L66" s="9"/>
      <c r="M66" s="9"/>
      <c r="N66" s="3"/>
    </row>
    <row r="67" spans="1:14" ht="15">
      <c r="A67" s="44" t="s">
        <v>42</v>
      </c>
      <c r="B67" s="45">
        <f>SUM(B151,B235,B319)</f>
        <v>46</v>
      </c>
      <c r="C67" s="45">
        <f aca="true" t="shared" si="59" ref="C67:I67">SUM(C151,C235,C319)</f>
        <v>46</v>
      </c>
      <c r="D67" s="45">
        <f t="shared" si="59"/>
        <v>45</v>
      </c>
      <c r="E67" s="45">
        <f t="shared" si="59"/>
        <v>44</v>
      </c>
      <c r="F67" s="45">
        <f t="shared" si="59"/>
        <v>44</v>
      </c>
      <c r="G67" s="45">
        <f t="shared" si="59"/>
        <v>47</v>
      </c>
      <c r="H67" s="45">
        <f t="shared" si="59"/>
        <v>46</v>
      </c>
      <c r="I67" s="54">
        <f t="shared" si="59"/>
        <v>43</v>
      </c>
      <c r="J67" s="54">
        <f aca="true" t="shared" si="60" ref="J67:M68">SUM(J151,J235,J319)</f>
        <v>40</v>
      </c>
      <c r="K67" s="54">
        <f t="shared" si="60"/>
        <v>47</v>
      </c>
      <c r="L67" s="54">
        <f t="shared" si="60"/>
        <v>47</v>
      </c>
      <c r="M67" s="54">
        <f t="shared" si="60"/>
        <v>46</v>
      </c>
      <c r="N67" s="51">
        <f>SUM(B67:M67)</f>
        <v>541</v>
      </c>
    </row>
    <row r="68" spans="1:14" s="50" customFormat="1" ht="15">
      <c r="A68" s="46" t="s">
        <v>43</v>
      </c>
      <c r="B68" s="47">
        <f>SUM(B152,B236,B320)</f>
        <v>793066.75</v>
      </c>
      <c r="C68" s="47">
        <f aca="true" t="shared" si="61" ref="C68:I68">SUM(C152,C236,C320)</f>
        <v>735723.25</v>
      </c>
      <c r="D68" s="47">
        <f t="shared" si="61"/>
        <v>688178</v>
      </c>
      <c r="E68" s="47">
        <f t="shared" si="61"/>
        <v>770853</v>
      </c>
      <c r="F68" s="47">
        <f t="shared" si="61"/>
        <v>738364.01</v>
      </c>
      <c r="G68" s="47">
        <f t="shared" si="61"/>
        <v>690613.01</v>
      </c>
      <c r="H68" s="47">
        <f t="shared" si="61"/>
        <v>789874.76</v>
      </c>
      <c r="I68" s="55">
        <f t="shared" si="61"/>
        <v>736849.25</v>
      </c>
      <c r="J68" s="55">
        <f t="shared" si="60"/>
        <v>758790.5</v>
      </c>
      <c r="K68" s="55">
        <f t="shared" si="60"/>
        <v>755066.5</v>
      </c>
      <c r="L68" s="55">
        <f t="shared" si="60"/>
        <v>814124.4</v>
      </c>
      <c r="M68" s="55">
        <f t="shared" si="60"/>
        <v>730057.35</v>
      </c>
      <c r="N68" s="49">
        <f>SUM(B68:M68)</f>
        <v>9001560.78</v>
      </c>
    </row>
    <row r="69" spans="1:14" s="50" customFormat="1" ht="15">
      <c r="A69" s="46" t="s">
        <v>44</v>
      </c>
      <c r="B69" s="47">
        <f>(B68/B67)/B83</f>
        <v>561.216846410779</v>
      </c>
      <c r="C69" s="47">
        <f aca="true" t="shared" si="62" ref="C69:N69">(C68/C67)/C83</f>
        <v>517.9398865172336</v>
      </c>
      <c r="D69" s="47">
        <f t="shared" si="62"/>
        <v>510.7830475766348</v>
      </c>
      <c r="E69" s="47">
        <f t="shared" si="62"/>
        <v>565.141495601173</v>
      </c>
      <c r="F69" s="47">
        <f t="shared" si="62"/>
        <v>562.7431330406683</v>
      </c>
      <c r="G69" s="47">
        <f t="shared" si="62"/>
        <v>483.19282570822867</v>
      </c>
      <c r="H69" s="47">
        <f t="shared" si="62"/>
        <v>553.9093688639551</v>
      </c>
      <c r="I69" s="47">
        <f t="shared" si="62"/>
        <v>621.7717369291526</v>
      </c>
      <c r="J69" s="47">
        <f t="shared" si="62"/>
        <v>620.9414893617021</v>
      </c>
      <c r="K69" s="47">
        <f t="shared" si="62"/>
        <v>565.0807133609238</v>
      </c>
      <c r="L69" s="47">
        <f t="shared" si="62"/>
        <v>563.1272998920953</v>
      </c>
      <c r="M69" s="47">
        <f t="shared" si="62"/>
        <v>529.0270652173913</v>
      </c>
      <c r="N69" s="47">
        <f t="shared" si="62"/>
        <v>552.9812338936946</v>
      </c>
    </row>
    <row r="70" spans="1:14" ht="15">
      <c r="A70" s="6"/>
      <c r="B70" s="26"/>
      <c r="C70" s="3"/>
      <c r="D70" s="3"/>
      <c r="E70" s="9"/>
      <c r="F70" s="9"/>
      <c r="G70" s="9"/>
      <c r="H70" s="9"/>
      <c r="I70" s="9"/>
      <c r="J70" s="9"/>
      <c r="K70" s="9"/>
      <c r="L70" s="9"/>
      <c r="M70" s="9"/>
      <c r="N70" s="3"/>
    </row>
    <row r="71" spans="1:14" ht="15">
      <c r="A71" s="44" t="s">
        <v>45</v>
      </c>
      <c r="B71" s="45">
        <f aca="true" t="shared" si="63" ref="B71:G73">SUM(B155,B239,B323)</f>
        <v>25</v>
      </c>
      <c r="C71" s="45">
        <f t="shared" si="63"/>
        <v>25</v>
      </c>
      <c r="D71" s="45">
        <f t="shared" si="63"/>
        <v>27</v>
      </c>
      <c r="E71" s="45">
        <f t="shared" si="63"/>
        <v>30</v>
      </c>
      <c r="F71" s="45">
        <f t="shared" si="63"/>
        <v>31</v>
      </c>
      <c r="G71" s="45">
        <f t="shared" si="63"/>
        <v>31</v>
      </c>
      <c r="H71" s="45">
        <f aca="true" t="shared" si="64" ref="H71:M71">SUM(H155,H239,H323)</f>
        <v>29</v>
      </c>
      <c r="I71" s="54">
        <f t="shared" si="64"/>
        <v>31</v>
      </c>
      <c r="J71" s="54">
        <f t="shared" si="64"/>
        <v>31</v>
      </c>
      <c r="K71" s="54">
        <f t="shared" si="64"/>
        <v>34</v>
      </c>
      <c r="L71" s="54">
        <f t="shared" si="64"/>
        <v>33</v>
      </c>
      <c r="M71" s="54">
        <f t="shared" si="64"/>
        <v>38</v>
      </c>
      <c r="N71" s="51">
        <f>SUM(B71:M71)</f>
        <v>365</v>
      </c>
    </row>
    <row r="72" spans="1:14" s="50" customFormat="1" ht="15">
      <c r="A72" s="46" t="s">
        <v>46</v>
      </c>
      <c r="B72" s="47">
        <f t="shared" si="63"/>
        <v>1930775.8</v>
      </c>
      <c r="C72" s="47">
        <f t="shared" si="63"/>
        <v>1988232.75</v>
      </c>
      <c r="D72" s="47">
        <f t="shared" si="63"/>
        <v>1828654.4</v>
      </c>
      <c r="E72" s="47">
        <f t="shared" si="63"/>
        <v>2021932.67</v>
      </c>
      <c r="F72" s="47">
        <f t="shared" si="63"/>
        <v>1954929.75</v>
      </c>
      <c r="G72" s="47">
        <f t="shared" si="63"/>
        <v>1749350</v>
      </c>
      <c r="H72" s="47">
        <f aca="true" t="shared" si="65" ref="H72:M73">SUM(H156,H240,H324)</f>
        <v>2113611.4</v>
      </c>
      <c r="I72" s="55">
        <f t="shared" si="65"/>
        <v>2068694.75</v>
      </c>
      <c r="J72" s="55">
        <f t="shared" si="65"/>
        <v>2292002.5</v>
      </c>
      <c r="K72" s="55">
        <f t="shared" si="65"/>
        <v>2118287.25</v>
      </c>
      <c r="L72" s="55">
        <f t="shared" si="65"/>
        <v>1943524.8</v>
      </c>
      <c r="M72" s="55">
        <f t="shared" si="65"/>
        <v>2253458</v>
      </c>
      <c r="N72" s="49">
        <f>SUM(B72:M72)</f>
        <v>24263454.07</v>
      </c>
    </row>
    <row r="73" spans="1:14" s="50" customFormat="1" ht="15">
      <c r="A73" s="46" t="s">
        <v>47</v>
      </c>
      <c r="B73" s="47">
        <f t="shared" si="63"/>
        <v>346481.8</v>
      </c>
      <c r="C73" s="47">
        <f t="shared" si="63"/>
        <v>358762.5</v>
      </c>
      <c r="D73" s="47">
        <f t="shared" si="63"/>
        <v>340185.4</v>
      </c>
      <c r="E73" s="47">
        <f t="shared" si="63"/>
        <v>399445.7</v>
      </c>
      <c r="F73" s="47">
        <f t="shared" si="63"/>
        <v>378598.5</v>
      </c>
      <c r="G73" s="47">
        <f t="shared" si="63"/>
        <v>339159.75</v>
      </c>
      <c r="H73" s="47">
        <f t="shared" si="65"/>
        <v>415496.15</v>
      </c>
      <c r="I73" s="55">
        <f t="shared" si="65"/>
        <v>410265</v>
      </c>
      <c r="J73" s="55">
        <f t="shared" si="65"/>
        <v>461085.25</v>
      </c>
      <c r="K73" s="55">
        <f t="shared" si="65"/>
        <v>431274</v>
      </c>
      <c r="L73" s="55">
        <f t="shared" si="65"/>
        <v>399954.05</v>
      </c>
      <c r="M73" s="55">
        <f t="shared" si="65"/>
        <v>441429.5</v>
      </c>
      <c r="N73" s="49">
        <f>SUM(B73:M73)</f>
        <v>4722137.600000001</v>
      </c>
    </row>
    <row r="74" spans="1:14" ht="15">
      <c r="A74" s="6" t="s">
        <v>48</v>
      </c>
      <c r="B74" s="24">
        <f>(B73/B71)/B83</f>
        <v>451.14817708333334</v>
      </c>
      <c r="C74" s="24">
        <f aca="true" t="shared" si="66" ref="C74:N74">(C73/C71)/C83</f>
        <v>464.71826424870466</v>
      </c>
      <c r="D74" s="24">
        <f t="shared" si="66"/>
        <v>420.8236225537495</v>
      </c>
      <c r="E74" s="24">
        <f t="shared" si="66"/>
        <v>429.5115053763441</v>
      </c>
      <c r="F74" s="24">
        <f t="shared" si="66"/>
        <v>409.5524761472058</v>
      </c>
      <c r="G74" s="24">
        <f t="shared" si="66"/>
        <v>359.77103244900337</v>
      </c>
      <c r="H74" s="24">
        <f t="shared" si="66"/>
        <v>462.17591768631814</v>
      </c>
      <c r="I74" s="24">
        <f t="shared" si="66"/>
        <v>480.2015543798867</v>
      </c>
      <c r="J74" s="24">
        <f t="shared" si="66"/>
        <v>486.86473787022857</v>
      </c>
      <c r="K74" s="24">
        <f t="shared" si="66"/>
        <v>446.16705634065096</v>
      </c>
      <c r="L74" s="24">
        <f t="shared" si="66"/>
        <v>394.01234385467154</v>
      </c>
      <c r="M74" s="24">
        <f t="shared" si="66"/>
        <v>387.21885964912286</v>
      </c>
      <c r="N74" s="24">
        <f t="shared" si="66"/>
        <v>429.9674840115623</v>
      </c>
    </row>
    <row r="75" spans="1:14" ht="15">
      <c r="A75" s="6" t="s">
        <v>9</v>
      </c>
      <c r="B75" s="26">
        <f>B73/B72</f>
        <v>0.17945211453344298</v>
      </c>
      <c r="C75" s="26">
        <f aca="true" t="shared" si="67" ref="C75:M75">C73/C72</f>
        <v>0.180442908406976</v>
      </c>
      <c r="D75" s="26">
        <f t="shared" si="67"/>
        <v>0.18603044949335426</v>
      </c>
      <c r="E75" s="26">
        <f t="shared" si="67"/>
        <v>0.19755638054950664</v>
      </c>
      <c r="F75" s="26">
        <f t="shared" si="67"/>
        <v>0.19366348074655879</v>
      </c>
      <c r="G75" s="26">
        <f t="shared" si="67"/>
        <v>0.19387758310229514</v>
      </c>
      <c r="H75" s="26">
        <f t="shared" si="67"/>
        <v>0.19658114542720578</v>
      </c>
      <c r="I75" s="26">
        <f t="shared" si="67"/>
        <v>0.19832070439585153</v>
      </c>
      <c r="J75" s="26">
        <f t="shared" si="67"/>
        <v>0.20117135561588612</v>
      </c>
      <c r="K75" s="26">
        <f t="shared" si="67"/>
        <v>0.20359561716665198</v>
      </c>
      <c r="L75" s="26">
        <f t="shared" si="67"/>
        <v>0.20578798377051838</v>
      </c>
      <c r="M75" s="26">
        <f t="shared" si="67"/>
        <v>0.19588982798880653</v>
      </c>
      <c r="N75" s="26">
        <f>N$73/N$72</f>
        <v>0.1946193475329871</v>
      </c>
    </row>
    <row r="76" spans="1:14" ht="15">
      <c r="A76" s="3"/>
      <c r="B76" s="3"/>
      <c r="C76" s="3"/>
      <c r="D76" s="3"/>
      <c r="E76" s="9"/>
      <c r="F76" s="9"/>
      <c r="G76" s="9"/>
      <c r="H76" s="9"/>
      <c r="I76" s="9"/>
      <c r="J76" s="9"/>
      <c r="K76" s="9"/>
      <c r="L76" s="9"/>
      <c r="M76" s="9"/>
      <c r="N76" s="3"/>
    </row>
    <row r="77" spans="1:14" ht="15">
      <c r="A77" s="3" t="s">
        <v>20</v>
      </c>
      <c r="B77" s="18">
        <f aca="true" t="shared" si="68" ref="B77:G77">SUM(B3+B51)</f>
        <v>13812</v>
      </c>
      <c r="C77" s="18">
        <f t="shared" si="68"/>
        <v>13990</v>
      </c>
      <c r="D77" s="18">
        <f t="shared" si="68"/>
        <v>13898</v>
      </c>
      <c r="E77" s="18">
        <f t="shared" si="68"/>
        <v>13481</v>
      </c>
      <c r="F77" s="18">
        <f t="shared" si="68"/>
        <v>13513</v>
      </c>
      <c r="G77" s="18">
        <f t="shared" si="68"/>
        <v>14603</v>
      </c>
      <c r="H77" s="18">
        <f aca="true" t="shared" si="69" ref="H77:M77">SUM(H3+H51)</f>
        <v>14252</v>
      </c>
      <c r="I77" s="18">
        <f t="shared" si="69"/>
        <v>14156</v>
      </c>
      <c r="J77" s="18">
        <f t="shared" si="69"/>
        <v>14046</v>
      </c>
      <c r="K77" s="18">
        <f t="shared" si="69"/>
        <v>14237</v>
      </c>
      <c r="L77" s="18">
        <f t="shared" si="69"/>
        <v>14048</v>
      </c>
      <c r="M77" s="18">
        <f t="shared" si="69"/>
        <v>14053</v>
      </c>
      <c r="N77" s="7">
        <f>SUM(B77:M77)</f>
        <v>168089</v>
      </c>
    </row>
    <row r="78" spans="1:14" ht="15">
      <c r="A78" s="14" t="s">
        <v>21</v>
      </c>
      <c r="B78" s="24">
        <f aca="true" t="shared" si="70" ref="B78:M78">SUM(B162+B246+B330)</f>
        <v>45702916.68</v>
      </c>
      <c r="C78" s="24">
        <f t="shared" si="70"/>
        <v>45257716.32000001</v>
      </c>
      <c r="D78" s="24">
        <f t="shared" si="70"/>
        <v>41340236.28</v>
      </c>
      <c r="E78" s="24">
        <f t="shared" si="70"/>
        <v>41686731.36</v>
      </c>
      <c r="F78" s="24">
        <f t="shared" si="70"/>
        <v>40288959.18</v>
      </c>
      <c r="G78" s="24">
        <f t="shared" si="70"/>
        <v>34837997.47</v>
      </c>
      <c r="H78" s="24">
        <f t="shared" si="70"/>
        <v>42310581.08</v>
      </c>
      <c r="I78" s="24">
        <f t="shared" si="70"/>
        <v>42516434.83</v>
      </c>
      <c r="J78" s="24">
        <f t="shared" si="70"/>
        <v>44817395.08</v>
      </c>
      <c r="K78" s="24">
        <f t="shared" si="70"/>
        <v>42770255.940000005</v>
      </c>
      <c r="L78" s="24">
        <f t="shared" si="70"/>
        <v>47262652.599999994</v>
      </c>
      <c r="M78" s="24">
        <f t="shared" si="70"/>
        <v>45274231.97</v>
      </c>
      <c r="N78" s="8">
        <f>SUM(B78:M78)</f>
        <v>514066108.78999996</v>
      </c>
    </row>
    <row r="79" spans="1:14" ht="15">
      <c r="A79" s="14" t="s">
        <v>8</v>
      </c>
      <c r="B79" s="8">
        <f aca="true" t="shared" si="71" ref="B79:J79">SUM(B78/B77/B83)</f>
        <v>107.71250740977048</v>
      </c>
      <c r="C79" s="8">
        <f t="shared" si="71"/>
        <v>104.76051620883905</v>
      </c>
      <c r="D79" s="8">
        <f t="shared" si="71"/>
        <v>99.35022412071228</v>
      </c>
      <c r="E79" s="8">
        <f t="shared" si="71"/>
        <v>99.75026108429786</v>
      </c>
      <c r="F79" s="8">
        <f t="shared" si="71"/>
        <v>99.98310785306823</v>
      </c>
      <c r="G79" s="8">
        <f t="shared" si="71"/>
        <v>78.45031250532705</v>
      </c>
      <c r="H79" s="8">
        <f t="shared" si="71"/>
        <v>95.76602962345976</v>
      </c>
      <c r="I79" s="8">
        <f t="shared" si="71"/>
        <v>108.97755824995458</v>
      </c>
      <c r="J79" s="8">
        <f t="shared" si="71"/>
        <v>104.44381619150357</v>
      </c>
      <c r="K79" s="8">
        <f>SUM(K78/K77/K83)</f>
        <v>105.66873403412922</v>
      </c>
      <c r="L79" s="8">
        <f>SUM(L78/L77/L83)</f>
        <v>109.37479773972052</v>
      </c>
      <c r="M79" s="8">
        <f>SUM(M78/M77/M83)</f>
        <v>107.38924540430276</v>
      </c>
      <c r="N79" s="8">
        <f>SUM(N78/N77/N83)</f>
        <v>101.64113811411782</v>
      </c>
    </row>
    <row r="80" spans="1:14" ht="15">
      <c r="A80" s="14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">
      <c r="A81" s="14" t="s">
        <v>22</v>
      </c>
      <c r="B81" s="8">
        <f aca="true" t="shared" si="72" ref="B81:M81">+B165+B249+B333</f>
        <v>1774965.9500000002</v>
      </c>
      <c r="C81" s="8">
        <f t="shared" si="72"/>
        <v>4608654.62</v>
      </c>
      <c r="D81" s="8">
        <f t="shared" si="72"/>
        <v>5165006.52</v>
      </c>
      <c r="E81" s="8">
        <f t="shared" si="72"/>
        <v>6008257.140000001</v>
      </c>
      <c r="F81" s="8">
        <f t="shared" si="72"/>
        <v>6201831.08</v>
      </c>
      <c r="G81" s="8">
        <f t="shared" si="72"/>
        <v>5566226.17</v>
      </c>
      <c r="H81" s="8">
        <f t="shared" si="72"/>
        <v>6432435.16</v>
      </c>
      <c r="I81" s="8">
        <f t="shared" si="72"/>
        <v>7186658.77</v>
      </c>
      <c r="J81" s="8">
        <f t="shared" si="72"/>
        <v>7755518.38</v>
      </c>
      <c r="K81" s="8">
        <f t="shared" si="72"/>
        <v>7477065.11</v>
      </c>
      <c r="L81" s="8">
        <f t="shared" si="72"/>
        <v>8209358.07</v>
      </c>
      <c r="M81" s="8">
        <f t="shared" si="72"/>
        <v>7843714.369999999</v>
      </c>
      <c r="N81" s="8">
        <f>SUM(B81:M81)</f>
        <v>74229691.34</v>
      </c>
    </row>
    <row r="82" spans="1:14" ht="15">
      <c r="A82" s="14" t="s">
        <v>23</v>
      </c>
      <c r="B82" s="7">
        <f aca="true" t="shared" si="73" ref="B82:M82">+B166+B250+B334</f>
        <v>50</v>
      </c>
      <c r="C82" s="7">
        <f t="shared" si="73"/>
        <v>51</v>
      </c>
      <c r="D82" s="7">
        <f t="shared" si="73"/>
        <v>51</v>
      </c>
      <c r="E82" s="7">
        <f t="shared" si="73"/>
        <v>49</v>
      </c>
      <c r="F82" s="7">
        <f t="shared" si="73"/>
        <v>49</v>
      </c>
      <c r="G82" s="7">
        <f t="shared" si="73"/>
        <v>49</v>
      </c>
      <c r="H82" s="7">
        <f t="shared" si="73"/>
        <v>48</v>
      </c>
      <c r="I82" s="7">
        <f t="shared" si="73"/>
        <v>48</v>
      </c>
      <c r="J82" s="7">
        <f t="shared" si="73"/>
        <v>47</v>
      </c>
      <c r="K82" s="7">
        <f t="shared" si="73"/>
        <v>49</v>
      </c>
      <c r="L82" s="7">
        <f t="shared" si="73"/>
        <v>49</v>
      </c>
      <c r="M82" s="7">
        <f t="shared" si="73"/>
        <v>49</v>
      </c>
      <c r="N82" s="7">
        <f>SUM(B82:M82)</f>
        <v>589</v>
      </c>
    </row>
    <row r="83" spans="1:15" ht="15">
      <c r="A83" s="14" t="s">
        <v>24</v>
      </c>
      <c r="B83" s="8">
        <v>30.72</v>
      </c>
      <c r="C83" s="8">
        <v>30.88</v>
      </c>
      <c r="D83" s="10">
        <v>29.94</v>
      </c>
      <c r="E83" s="10">
        <v>31</v>
      </c>
      <c r="F83" s="10">
        <v>29.82</v>
      </c>
      <c r="G83" s="10">
        <v>30.41</v>
      </c>
      <c r="H83" s="10">
        <v>31</v>
      </c>
      <c r="I83" s="56">
        <v>27.56</v>
      </c>
      <c r="J83" s="10">
        <v>30.55</v>
      </c>
      <c r="K83" s="10">
        <v>28.43</v>
      </c>
      <c r="L83" s="10">
        <v>30.76</v>
      </c>
      <c r="M83" s="10">
        <v>30</v>
      </c>
      <c r="N83" s="8">
        <f>AVERAGE(B83:M83)</f>
        <v>30.089166666666667</v>
      </c>
      <c r="O83" s="32"/>
    </row>
    <row r="84" spans="1:58" s="36" customFormat="1" ht="15">
      <c r="A84" s="37"/>
      <c r="B84" s="37"/>
      <c r="C84" s="37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7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</row>
    <row r="85" spans="1:14" ht="20.25">
      <c r="A85" s="40" t="s">
        <v>35</v>
      </c>
      <c r="B85" s="3"/>
      <c r="C85" s="3"/>
      <c r="D85" s="3"/>
      <c r="E85" s="9"/>
      <c r="F85" s="9"/>
      <c r="G85" s="9"/>
      <c r="H85" s="9"/>
      <c r="I85" s="9"/>
      <c r="J85" s="9"/>
      <c r="K85" s="9"/>
      <c r="L85" s="9"/>
      <c r="M85" s="9"/>
      <c r="N85" s="3"/>
    </row>
    <row r="86" spans="1:14" ht="15.75" thickBot="1">
      <c r="A86" s="13" t="s">
        <v>25</v>
      </c>
      <c r="B86" s="4" t="s">
        <v>36</v>
      </c>
      <c r="C86" s="4" t="s">
        <v>37</v>
      </c>
      <c r="D86" s="4" t="s">
        <v>38</v>
      </c>
      <c r="E86" s="5" t="s">
        <v>1</v>
      </c>
      <c r="F86" s="5" t="s">
        <v>2</v>
      </c>
      <c r="G86" s="5" t="s">
        <v>3</v>
      </c>
      <c r="H86" s="5" t="s">
        <v>4</v>
      </c>
      <c r="I86" s="5" t="s">
        <v>31</v>
      </c>
      <c r="J86" s="5" t="s">
        <v>32</v>
      </c>
      <c r="K86" s="5" t="s">
        <v>33</v>
      </c>
      <c r="L86" s="5" t="s">
        <v>34</v>
      </c>
      <c r="M86" s="5" t="s">
        <v>39</v>
      </c>
      <c r="N86" s="5" t="s">
        <v>28</v>
      </c>
    </row>
    <row r="87" spans="1:14" ht="15.75" thickTop="1">
      <c r="A87" s="6" t="s">
        <v>6</v>
      </c>
      <c r="B87" s="15">
        <f>SUM(B93+B99+B105+B111+B117+B123+B129)</f>
        <v>4572</v>
      </c>
      <c r="C87" s="15">
        <f aca="true" t="shared" si="74" ref="C87:M87">SUM(C93+C99+C105+C111+C117+C123+C129)</f>
        <v>4583</v>
      </c>
      <c r="D87" s="15">
        <f t="shared" si="74"/>
        <v>4537</v>
      </c>
      <c r="E87" s="15">
        <f t="shared" si="74"/>
        <v>4121</v>
      </c>
      <c r="F87" s="15">
        <f t="shared" si="74"/>
        <v>4131</v>
      </c>
      <c r="G87" s="15">
        <f t="shared" si="74"/>
        <v>4053</v>
      </c>
      <c r="H87" s="15">
        <f t="shared" si="74"/>
        <v>3842</v>
      </c>
      <c r="I87" s="15">
        <f t="shared" si="74"/>
        <v>3893</v>
      </c>
      <c r="J87" s="15">
        <f t="shared" si="74"/>
        <v>3928</v>
      </c>
      <c r="K87" s="15">
        <f t="shared" si="74"/>
        <v>4288</v>
      </c>
      <c r="L87" s="15">
        <f t="shared" si="74"/>
        <v>4154</v>
      </c>
      <c r="M87" s="15">
        <f t="shared" si="74"/>
        <v>4172</v>
      </c>
      <c r="N87" s="15">
        <f>SUM(N93+N99+N105+N111+N117+N123+N129)</f>
        <v>50274</v>
      </c>
    </row>
    <row r="88" spans="1:14" ht="15">
      <c r="A88" s="6" t="s">
        <v>7</v>
      </c>
      <c r="B88" s="16">
        <f>SUM(B94+B100+B106+B112+B118+B124+B130)</f>
        <v>185875392.75</v>
      </c>
      <c r="C88" s="16">
        <f aca="true" t="shared" si="75" ref="C88:M88">SUM(C94+C100+C106+C112+C118+C124+C130)</f>
        <v>180936503.9</v>
      </c>
      <c r="D88" s="16">
        <f t="shared" si="75"/>
        <v>172936660.7</v>
      </c>
      <c r="E88" s="16">
        <f t="shared" si="75"/>
        <v>162599020.84</v>
      </c>
      <c r="F88" s="16">
        <f t="shared" si="75"/>
        <v>151116229.45</v>
      </c>
      <c r="G88" s="16">
        <f t="shared" si="75"/>
        <v>144025568.6</v>
      </c>
      <c r="H88" s="16">
        <f t="shared" si="75"/>
        <v>156391968.25</v>
      </c>
      <c r="I88" s="16">
        <f t="shared" si="75"/>
        <v>155375869.59</v>
      </c>
      <c r="J88" s="16">
        <f t="shared" si="75"/>
        <v>170985441.45</v>
      </c>
      <c r="K88" s="16">
        <f t="shared" si="75"/>
        <v>149227613.88</v>
      </c>
      <c r="L88" s="16">
        <f t="shared" si="75"/>
        <v>183342349.61</v>
      </c>
      <c r="M88" s="16">
        <f t="shared" si="75"/>
        <v>181542688.23</v>
      </c>
      <c r="N88" s="16">
        <f>SUM(N94+N100+N106+N112+N118+N124+N130)</f>
        <v>1994355307.25</v>
      </c>
    </row>
    <row r="89" spans="1:14" ht="15">
      <c r="A89" s="6" t="s">
        <v>0</v>
      </c>
      <c r="B89" s="16">
        <f>SUM(B95+B101+B107+B113+B119+B125+B131)</f>
        <v>10758111.549999999</v>
      </c>
      <c r="C89" s="16">
        <f aca="true" t="shared" si="76" ref="C89:M89">SUM(C95+C101+C107+C113+C119+C125+C131)</f>
        <v>10725221.600000001</v>
      </c>
      <c r="D89" s="16">
        <f t="shared" si="76"/>
        <v>9795525.17</v>
      </c>
      <c r="E89" s="16">
        <f t="shared" si="76"/>
        <v>9367684.95</v>
      </c>
      <c r="F89" s="16">
        <f t="shared" si="76"/>
        <v>8792414.06</v>
      </c>
      <c r="G89" s="16">
        <f t="shared" si="76"/>
        <v>7180561.59</v>
      </c>
      <c r="H89" s="16">
        <f t="shared" si="76"/>
        <v>8612662.95</v>
      </c>
      <c r="I89" s="16">
        <f t="shared" si="76"/>
        <v>8719790.010000002</v>
      </c>
      <c r="J89" s="16">
        <f t="shared" si="76"/>
        <v>9005040.73</v>
      </c>
      <c r="K89" s="16">
        <f t="shared" si="76"/>
        <v>8218659.51</v>
      </c>
      <c r="L89" s="16">
        <f t="shared" si="76"/>
        <v>9910385.280000001</v>
      </c>
      <c r="M89" s="16">
        <f t="shared" si="76"/>
        <v>9951595.63</v>
      </c>
      <c r="N89" s="16">
        <f>SUM(N95+N101+N107+N113+N119+N125+N131)</f>
        <v>111037653.03</v>
      </c>
    </row>
    <row r="90" spans="1:14" ht="15">
      <c r="A90" s="6" t="s">
        <v>8</v>
      </c>
      <c r="B90" s="8">
        <f aca="true" t="shared" si="77" ref="B90:N90">SUM(B89/B87/B167)</f>
        <v>77.58136403613906</v>
      </c>
      <c r="C90" s="8">
        <f t="shared" si="77"/>
        <v>75.49092086462593</v>
      </c>
      <c r="D90" s="8">
        <f t="shared" si="77"/>
        <v>72.30513515352891</v>
      </c>
      <c r="E90" s="8">
        <f t="shared" si="77"/>
        <v>73.32768393202402</v>
      </c>
      <c r="F90" s="8">
        <f t="shared" si="77"/>
        <v>72.0758030905062</v>
      </c>
      <c r="G90" s="8">
        <f t="shared" si="77"/>
        <v>57.15051049401877</v>
      </c>
      <c r="H90" s="8">
        <f t="shared" si="77"/>
        <v>72.31333604809323</v>
      </c>
      <c r="I90" s="8">
        <f t="shared" si="77"/>
        <v>79.99513788484828</v>
      </c>
      <c r="J90" s="8">
        <f t="shared" si="77"/>
        <v>73.9524401320544</v>
      </c>
      <c r="K90" s="8">
        <f>SUM(K89/K87/K167)</f>
        <v>73.29502859150709</v>
      </c>
      <c r="L90" s="8">
        <f>SUM(L89/L87/L167)</f>
        <v>78.55598065204161</v>
      </c>
      <c r="M90" s="8">
        <f>SUM(M89/M87/M167)</f>
        <v>79.51099097155641</v>
      </c>
      <c r="N90" s="8">
        <f t="shared" si="77"/>
        <v>73.77740765373596</v>
      </c>
    </row>
    <row r="91" spans="1:14" ht="15">
      <c r="A91" s="6" t="s">
        <v>9</v>
      </c>
      <c r="B91" s="17">
        <f aca="true" t="shared" si="78" ref="B91:N91">SUM(B89/B88)</f>
        <v>0.05787808375727022</v>
      </c>
      <c r="C91" s="17">
        <f t="shared" si="78"/>
        <v>0.05927616245933224</v>
      </c>
      <c r="D91" s="17">
        <f t="shared" si="78"/>
        <v>0.0566422708195614</v>
      </c>
      <c r="E91" s="17">
        <f t="shared" si="78"/>
        <v>0.05761218549537238</v>
      </c>
      <c r="F91" s="17">
        <f t="shared" si="78"/>
        <v>0.05818312230261911</v>
      </c>
      <c r="G91" s="17">
        <f aca="true" t="shared" si="79" ref="G91:M91">SUM(G89/G88)</f>
        <v>0.04985615859599529</v>
      </c>
      <c r="H91" s="17">
        <f t="shared" si="79"/>
        <v>0.05507100554059303</v>
      </c>
      <c r="I91" s="17">
        <f t="shared" si="79"/>
        <v>0.05612061919916816</v>
      </c>
      <c r="J91" s="17">
        <f t="shared" si="79"/>
        <v>0.052665540724607704</v>
      </c>
      <c r="K91" s="17">
        <f t="shared" si="79"/>
        <v>0.05507465606606133</v>
      </c>
      <c r="L91" s="17">
        <f t="shared" si="79"/>
        <v>0.05405398862336528</v>
      </c>
      <c r="M91" s="17">
        <f t="shared" si="79"/>
        <v>0.05481683524148397</v>
      </c>
      <c r="N91" s="17">
        <f t="shared" si="78"/>
        <v>0.0556759633683874</v>
      </c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14" t="s">
        <v>40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4</v>
      </c>
      <c r="L93" s="3">
        <v>8</v>
      </c>
      <c r="M93" s="3">
        <v>8</v>
      </c>
      <c r="N93" s="3">
        <f>SUM(B93:M93)</f>
        <v>20</v>
      </c>
    </row>
    <row r="94" spans="1:14" s="50" customFormat="1" ht="15">
      <c r="A94" s="46" t="s">
        <v>7</v>
      </c>
      <c r="B94" s="49">
        <v>0</v>
      </c>
      <c r="C94" s="49">
        <v>0</v>
      </c>
      <c r="D94" s="49">
        <v>0</v>
      </c>
      <c r="E94" s="49">
        <v>0</v>
      </c>
      <c r="F94" s="49">
        <v>0</v>
      </c>
      <c r="G94" s="49">
        <v>0</v>
      </c>
      <c r="H94" s="49">
        <v>0</v>
      </c>
      <c r="I94" s="49">
        <v>0</v>
      </c>
      <c r="J94" s="49">
        <v>0</v>
      </c>
      <c r="K94" s="49">
        <v>65556.49</v>
      </c>
      <c r="L94" s="49">
        <v>147039.36</v>
      </c>
      <c r="M94" s="49">
        <v>172039.38</v>
      </c>
      <c r="N94" s="49">
        <f>SUM(B94:M94)</f>
        <v>384635.23</v>
      </c>
    </row>
    <row r="95" spans="1:14" s="50" customFormat="1" ht="15">
      <c r="A95" s="46" t="s">
        <v>0</v>
      </c>
      <c r="B95" s="49">
        <v>0</v>
      </c>
      <c r="C95" s="49">
        <v>0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2619.73</v>
      </c>
      <c r="L95" s="49">
        <v>8514.65</v>
      </c>
      <c r="M95" s="49">
        <v>5298.38</v>
      </c>
      <c r="N95" s="49">
        <f>SUM(B95:M95)</f>
        <v>16432.76</v>
      </c>
    </row>
    <row r="96" spans="1:14" ht="15">
      <c r="A96" s="6" t="s">
        <v>8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4">
        <v>0</v>
      </c>
      <c r="I96" s="24">
        <v>0</v>
      </c>
      <c r="J96" s="24">
        <v>0</v>
      </c>
      <c r="K96" s="24">
        <f>(K95/K93)/K167</f>
        <v>25.04521988527725</v>
      </c>
      <c r="L96" s="24">
        <f>(L95/L93)/L167</f>
        <v>35.04548073756997</v>
      </c>
      <c r="M96" s="24">
        <f>(M95/M93)/M167</f>
        <v>22.076583333333335</v>
      </c>
      <c r="N96" s="8">
        <f>SUM(N95/N93/N167)</f>
        <v>27.445874624206656</v>
      </c>
    </row>
    <row r="97" spans="1:14" ht="15">
      <c r="A97" s="6" t="s">
        <v>9</v>
      </c>
      <c r="B97" s="41">
        <v>0</v>
      </c>
      <c r="C97" s="41">
        <v>0</v>
      </c>
      <c r="D97" s="41">
        <v>0</v>
      </c>
      <c r="E97" s="41">
        <v>0</v>
      </c>
      <c r="F97" s="41">
        <v>0</v>
      </c>
      <c r="G97" s="41">
        <v>0</v>
      </c>
      <c r="H97" s="26">
        <v>0</v>
      </c>
      <c r="I97" s="26">
        <v>0</v>
      </c>
      <c r="J97" s="26">
        <v>0</v>
      </c>
      <c r="K97" s="26">
        <f>(K95/K94)</f>
        <v>0.03996141343137803</v>
      </c>
      <c r="L97" s="26">
        <f>(L95/L94)</f>
        <v>0.057907284144871146</v>
      </c>
      <c r="M97" s="26">
        <f>(M95/M94)</f>
        <v>0.030797483692396474</v>
      </c>
      <c r="N97" s="17">
        <f>SUM(N95/N94)</f>
        <v>0.04272297158011241</v>
      </c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14" t="s">
        <v>10</v>
      </c>
      <c r="B99" s="7">
        <v>1313</v>
      </c>
      <c r="C99" s="7">
        <v>1316</v>
      </c>
      <c r="D99" s="7">
        <v>1305</v>
      </c>
      <c r="E99" s="23">
        <v>1182</v>
      </c>
      <c r="F99" s="23">
        <v>1197</v>
      </c>
      <c r="G99" s="23">
        <v>1180</v>
      </c>
      <c r="H99" s="23">
        <v>1110</v>
      </c>
      <c r="I99" s="23">
        <v>1137</v>
      </c>
      <c r="J99" s="23">
        <v>1143</v>
      </c>
      <c r="K99" s="23">
        <v>1318</v>
      </c>
      <c r="L99" s="23">
        <v>1305</v>
      </c>
      <c r="M99" s="23">
        <v>1363</v>
      </c>
      <c r="N99" s="7">
        <f>SUM(B99:M99)</f>
        <v>14869</v>
      </c>
    </row>
    <row r="100" spans="1:14" ht="15">
      <c r="A100" s="6" t="s">
        <v>7</v>
      </c>
      <c r="B100" s="8">
        <v>33072398.25</v>
      </c>
      <c r="C100" s="8">
        <v>31298790.9</v>
      </c>
      <c r="D100" s="8">
        <v>30905205.2</v>
      </c>
      <c r="E100" s="24">
        <v>29822081.35</v>
      </c>
      <c r="F100" s="24">
        <v>27963096.45</v>
      </c>
      <c r="G100" s="24">
        <v>31619353.35</v>
      </c>
      <c r="H100" s="24">
        <v>31472141.75</v>
      </c>
      <c r="I100" s="24">
        <v>32348793.59</v>
      </c>
      <c r="J100" s="24">
        <v>37067601.2</v>
      </c>
      <c r="K100" s="24">
        <v>32636532.39</v>
      </c>
      <c r="L100" s="24">
        <v>39935496.4</v>
      </c>
      <c r="M100" s="24">
        <v>39581983.3</v>
      </c>
      <c r="N100" s="8">
        <f>SUM(B100:M100)</f>
        <v>397723474.12999994</v>
      </c>
    </row>
    <row r="101" spans="1:14" ht="15">
      <c r="A101" s="6" t="s">
        <v>0</v>
      </c>
      <c r="B101" s="8">
        <v>2316915.8</v>
      </c>
      <c r="C101" s="8">
        <v>2265525.73</v>
      </c>
      <c r="D101" s="8">
        <v>2194869.27</v>
      </c>
      <c r="E101" s="24">
        <v>2066964.45</v>
      </c>
      <c r="F101" s="24">
        <v>2011514.01</v>
      </c>
      <c r="G101" s="24">
        <v>1746119.89</v>
      </c>
      <c r="H101" s="24">
        <v>2022709.5</v>
      </c>
      <c r="I101" s="24">
        <v>2107324.41</v>
      </c>
      <c r="J101" s="24">
        <v>2343920.74</v>
      </c>
      <c r="K101" s="24">
        <v>2076486.83</v>
      </c>
      <c r="L101" s="24">
        <v>2499509.5</v>
      </c>
      <c r="M101" s="24">
        <v>2516154.24</v>
      </c>
      <c r="N101" s="8">
        <f>SUM(B101:M101)</f>
        <v>26168014.369999997</v>
      </c>
    </row>
    <row r="102" spans="1:14" ht="15">
      <c r="A102" s="6" t="s">
        <v>8</v>
      </c>
      <c r="B102" s="8">
        <f>SUM(B101/B99/B167)</f>
        <v>58.17991933865836</v>
      </c>
      <c r="C102" s="8">
        <f>SUM(C101/C99/C167)</f>
        <v>55.53303583684675</v>
      </c>
      <c r="D102" s="8">
        <f>SUM(D101/D99/D167)</f>
        <v>56.32592635363497</v>
      </c>
      <c r="E102" s="24">
        <f aca="true" t="shared" si="80" ref="E102:J102">(E101/E99)/E167</f>
        <v>56.4097060749959</v>
      </c>
      <c r="F102" s="24">
        <f t="shared" si="80"/>
        <v>56.90697027024045</v>
      </c>
      <c r="G102" s="24">
        <f t="shared" si="80"/>
        <v>47.73427802077638</v>
      </c>
      <c r="H102" s="24">
        <f t="shared" si="80"/>
        <v>58.78260680034874</v>
      </c>
      <c r="I102" s="24">
        <f t="shared" si="80"/>
        <v>66.19312759140595</v>
      </c>
      <c r="J102" s="24">
        <f t="shared" si="80"/>
        <v>66.15078429712416</v>
      </c>
      <c r="K102" s="24">
        <f>(K101/K99)/K167</f>
        <v>60.24792271736829</v>
      </c>
      <c r="L102" s="24">
        <f>(L101/L99)/L167</f>
        <v>63.06661014789499</v>
      </c>
      <c r="M102" s="24">
        <f>(M101/M99)/M167</f>
        <v>61.534708730741016</v>
      </c>
      <c r="N102" s="8">
        <f>SUM(N101/N99/N167)</f>
        <v>58.78757779713981</v>
      </c>
    </row>
    <row r="103" spans="1:14" ht="15">
      <c r="A103" s="6" t="s">
        <v>9</v>
      </c>
      <c r="B103" s="17">
        <f>SUM(B101/B100)</f>
        <v>0.07005587506796547</v>
      </c>
      <c r="C103" s="17">
        <f>SUM(C101/C100)</f>
        <v>0.0723838098806558</v>
      </c>
      <c r="D103" s="17">
        <f>SUM(D101/D100)</f>
        <v>0.07101940452412851</v>
      </c>
      <c r="E103" s="26">
        <f aca="true" t="shared" si="81" ref="E103:J103">(E101/E100)</f>
        <v>0.06930986559058527</v>
      </c>
      <c r="F103" s="26">
        <f t="shared" si="81"/>
        <v>0.07193459471116619</v>
      </c>
      <c r="G103" s="26">
        <f t="shared" si="81"/>
        <v>0.05522313725622095</v>
      </c>
      <c r="H103" s="26">
        <f t="shared" si="81"/>
        <v>0.06426983953197275</v>
      </c>
      <c r="I103" s="26">
        <f t="shared" si="81"/>
        <v>0.06514383308104073</v>
      </c>
      <c r="J103" s="26">
        <f t="shared" si="81"/>
        <v>0.06323367750055539</v>
      </c>
      <c r="K103" s="26">
        <f>(K101/K100)</f>
        <v>0.06362461566646849</v>
      </c>
      <c r="L103" s="26">
        <f>(L101/L100)</f>
        <v>0.06258866735909661</v>
      </c>
      <c r="M103" s="26">
        <f>(M101/M100)</f>
        <v>0.06356816991532611</v>
      </c>
      <c r="N103" s="17">
        <f>SUM(N101/N100)</f>
        <v>0.06579449308905191</v>
      </c>
    </row>
    <row r="104" spans="1:14" ht="15">
      <c r="A104" s="3"/>
      <c r="B104" s="8"/>
      <c r="C104" s="8"/>
      <c r="D104" s="8"/>
      <c r="E104" s="24" t="s">
        <v>29</v>
      </c>
      <c r="F104" s="24" t="s">
        <v>29</v>
      </c>
      <c r="G104" s="24" t="s">
        <v>29</v>
      </c>
      <c r="H104" s="24" t="s">
        <v>29</v>
      </c>
      <c r="I104" s="24" t="s">
        <v>29</v>
      </c>
      <c r="J104" s="24" t="s">
        <v>29</v>
      </c>
      <c r="K104" s="24"/>
      <c r="L104" s="24"/>
      <c r="M104" s="24"/>
      <c r="N104" s="3"/>
    </row>
    <row r="105" spans="1:14" ht="15">
      <c r="A105" s="14" t="s">
        <v>11</v>
      </c>
      <c r="B105" s="7">
        <v>0</v>
      </c>
      <c r="C105" s="7">
        <v>0</v>
      </c>
      <c r="D105" s="7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2</v>
      </c>
      <c r="M105" s="23">
        <v>4</v>
      </c>
      <c r="N105" s="7">
        <f>SUM(B105:M105)</f>
        <v>6</v>
      </c>
    </row>
    <row r="106" spans="1:14" ht="15">
      <c r="A106" s="6" t="s">
        <v>7</v>
      </c>
      <c r="B106" s="8">
        <v>0</v>
      </c>
      <c r="C106" s="8">
        <v>0</v>
      </c>
      <c r="D106" s="8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21737.1</v>
      </c>
      <c r="M106" s="24">
        <v>97101.3</v>
      </c>
      <c r="N106" s="8">
        <f>SUM(B106:M106)</f>
        <v>118838.4</v>
      </c>
    </row>
    <row r="107" spans="1:14" ht="15">
      <c r="A107" s="6" t="s">
        <v>0</v>
      </c>
      <c r="B107" s="8">
        <v>0</v>
      </c>
      <c r="C107" s="8">
        <v>0</v>
      </c>
      <c r="D107" s="8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2627</v>
      </c>
      <c r="M107" s="24">
        <v>8421.8</v>
      </c>
      <c r="N107" s="8">
        <f>SUM(B107:M107)</f>
        <v>11048.8</v>
      </c>
    </row>
    <row r="108" spans="1:14" ht="15">
      <c r="A108" s="6" t="s">
        <v>8</v>
      </c>
      <c r="B108" s="8">
        <v>0</v>
      </c>
      <c r="C108" s="8">
        <v>0</v>
      </c>
      <c r="D108" s="8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f>(L107/L105)/L167</f>
        <v>43.24991768192295</v>
      </c>
      <c r="M108" s="24">
        <f>(M107/M105)/M167</f>
        <v>70.18166666666666</v>
      </c>
      <c r="N108" s="24">
        <f>(N107/N105)/N167</f>
        <v>61.51208106001558</v>
      </c>
    </row>
    <row r="109" spans="1:14" ht="15">
      <c r="A109" s="6" t="s">
        <v>9</v>
      </c>
      <c r="B109" s="21">
        <v>0</v>
      </c>
      <c r="C109" s="21">
        <v>0</v>
      </c>
      <c r="D109" s="21">
        <v>0</v>
      </c>
      <c r="E109" s="26">
        <v>0</v>
      </c>
      <c r="F109" s="26">
        <v>0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f>(L107/L106)</f>
        <v>0.12085328769707092</v>
      </c>
      <c r="M109" s="26">
        <f>(M107/M106)</f>
        <v>0.08673210348368146</v>
      </c>
      <c r="N109" s="26">
        <f>(N107/N106)</f>
        <v>0.09297331502275359</v>
      </c>
    </row>
    <row r="110" spans="1:14" ht="15">
      <c r="A110" s="3"/>
      <c r="B110" s="8"/>
      <c r="C110" s="8"/>
      <c r="D110" s="8"/>
      <c r="E110" s="24"/>
      <c r="F110" s="24"/>
      <c r="G110" s="24"/>
      <c r="H110" s="24"/>
      <c r="I110" s="24"/>
      <c r="J110" s="24"/>
      <c r="K110" s="24"/>
      <c r="L110" s="24"/>
      <c r="M110" s="24"/>
      <c r="N110" s="3"/>
    </row>
    <row r="111" spans="1:14" ht="15">
      <c r="A111" s="14" t="s">
        <v>12</v>
      </c>
      <c r="B111" s="7">
        <v>2093</v>
      </c>
      <c r="C111" s="7">
        <v>2070</v>
      </c>
      <c r="D111" s="7">
        <v>2033</v>
      </c>
      <c r="E111" s="23">
        <v>1824</v>
      </c>
      <c r="F111" s="23">
        <v>1843</v>
      </c>
      <c r="G111" s="23">
        <v>1798</v>
      </c>
      <c r="H111" s="23">
        <v>1710</v>
      </c>
      <c r="I111" s="23">
        <v>1712</v>
      </c>
      <c r="J111" s="23">
        <v>1745</v>
      </c>
      <c r="K111" s="23">
        <v>1832</v>
      </c>
      <c r="L111" s="23">
        <v>1731</v>
      </c>
      <c r="M111" s="23">
        <v>1703</v>
      </c>
      <c r="N111" s="7">
        <f>SUM(B111:M111)</f>
        <v>22094</v>
      </c>
    </row>
    <row r="112" spans="1:14" ht="15">
      <c r="A112" s="6" t="s">
        <v>7</v>
      </c>
      <c r="B112" s="8">
        <v>73515146</v>
      </c>
      <c r="C112" s="8">
        <v>73065611.5</v>
      </c>
      <c r="D112" s="8">
        <v>68235801</v>
      </c>
      <c r="E112" s="24">
        <v>62798721.49</v>
      </c>
      <c r="F112" s="24">
        <v>56461759</v>
      </c>
      <c r="G112" s="24">
        <v>52110788.75</v>
      </c>
      <c r="H112" s="24">
        <v>58133112.5</v>
      </c>
      <c r="I112" s="24">
        <v>58110665</v>
      </c>
      <c r="J112" s="24">
        <v>63835148.25</v>
      </c>
      <c r="K112" s="24">
        <v>53795152</v>
      </c>
      <c r="L112" s="24">
        <v>64448588.25</v>
      </c>
      <c r="M112" s="24">
        <v>66500204.75</v>
      </c>
      <c r="N112" s="8">
        <f>SUM(B112:M112)</f>
        <v>751010698.49</v>
      </c>
    </row>
    <row r="113" spans="1:14" ht="15">
      <c r="A113" s="6" t="s">
        <v>0</v>
      </c>
      <c r="B113" s="8">
        <v>4495880.69</v>
      </c>
      <c r="C113" s="8">
        <v>4510338.75</v>
      </c>
      <c r="D113" s="8">
        <v>4105415.8</v>
      </c>
      <c r="E113" s="24">
        <v>3859237</v>
      </c>
      <c r="F113" s="24">
        <v>3276821.67</v>
      </c>
      <c r="G113" s="24">
        <v>2870455.01</v>
      </c>
      <c r="H113" s="24">
        <v>3425680.29</v>
      </c>
      <c r="I113" s="24">
        <v>3370024.72</v>
      </c>
      <c r="J113" s="24">
        <v>3658072.87</v>
      </c>
      <c r="K113" s="24">
        <v>2972670.04</v>
      </c>
      <c r="L113" s="24">
        <v>3772751.08</v>
      </c>
      <c r="M113" s="24">
        <v>3925228.06</v>
      </c>
      <c r="N113" s="8">
        <f>SUM(B113:M113)</f>
        <v>44242575.98</v>
      </c>
    </row>
    <row r="114" spans="1:14" ht="15">
      <c r="A114" s="6" t="s">
        <v>8</v>
      </c>
      <c r="B114" s="8">
        <f>SUM(B113/B111/B167)</f>
        <v>70.8228075340706</v>
      </c>
      <c r="C114" s="8">
        <f>SUM(C113/C111/C167)</f>
        <v>70.28734221598877</v>
      </c>
      <c r="D114" s="8">
        <f>SUM(D113/D111/D167)</f>
        <v>67.62853308883003</v>
      </c>
      <c r="E114" s="24">
        <f aca="true" t="shared" si="82" ref="E114:J114">(E113/E111)/E167</f>
        <v>68.25192770232032</v>
      </c>
      <c r="F114" s="24">
        <f t="shared" si="82"/>
        <v>60.20936193528602</v>
      </c>
      <c r="G114" s="24">
        <f t="shared" si="82"/>
        <v>51.499067243173414</v>
      </c>
      <c r="H114" s="24">
        <f t="shared" si="82"/>
        <v>64.62328409734013</v>
      </c>
      <c r="I114" s="24">
        <f t="shared" si="82"/>
        <v>70.30258511348465</v>
      </c>
      <c r="J114" s="24">
        <f t="shared" si="82"/>
        <v>67.623123578889</v>
      </c>
      <c r="K114" s="24">
        <f>(K113/K111)/K167</f>
        <v>62.051108402147506</v>
      </c>
      <c r="L114" s="24">
        <f>(L113/L111)/L167</f>
        <v>71.76559539985091</v>
      </c>
      <c r="M114" s="24">
        <f>(M113/M111)/M167</f>
        <v>76.82967430025445</v>
      </c>
      <c r="N114" s="8">
        <f>SUM(N113/N111/N167)</f>
        <v>66.89021841640339</v>
      </c>
    </row>
    <row r="115" spans="1:14" ht="15">
      <c r="A115" s="6" t="s">
        <v>9</v>
      </c>
      <c r="B115" s="17">
        <f>SUM(B113/B112)</f>
        <v>0.06115584249808877</v>
      </c>
      <c r="C115" s="17">
        <f>SUM(C113/C112)</f>
        <v>0.06172998018363263</v>
      </c>
      <c r="D115" s="17">
        <f>SUM(D113/D112)</f>
        <v>0.06016512944575824</v>
      </c>
      <c r="E115" s="26">
        <f aca="true" t="shared" si="83" ref="E115:J115">(E113/E112)</f>
        <v>0.06145406958029457</v>
      </c>
      <c r="F115" s="26">
        <f t="shared" si="83"/>
        <v>0.05803612441475654</v>
      </c>
      <c r="G115" s="26">
        <f t="shared" si="83"/>
        <v>0.055083699150495005</v>
      </c>
      <c r="H115" s="26">
        <f t="shared" si="83"/>
        <v>0.05892821049277208</v>
      </c>
      <c r="I115" s="26">
        <f t="shared" si="83"/>
        <v>0.0579932224145086</v>
      </c>
      <c r="J115" s="26">
        <f t="shared" si="83"/>
        <v>0.05730499529309075</v>
      </c>
      <c r="K115" s="26">
        <f>(K113/K112)</f>
        <v>0.05525906944179654</v>
      </c>
      <c r="L115" s="26">
        <f>(L113/L112)</f>
        <v>0.058538925094297936</v>
      </c>
      <c r="M115" s="26">
        <f>(M113/M112)</f>
        <v>0.059025804127317366</v>
      </c>
      <c r="N115" s="17">
        <f>SUM(N113/N112)</f>
        <v>0.05891071334796585</v>
      </c>
    </row>
    <row r="116" spans="1:14" ht="15">
      <c r="A116" s="3"/>
      <c r="B116" s="8"/>
      <c r="C116" s="8"/>
      <c r="D116" s="8"/>
      <c r="E116" s="24"/>
      <c r="F116" s="24"/>
      <c r="G116" s="24"/>
      <c r="H116" s="24"/>
      <c r="I116" s="24"/>
      <c r="J116" s="24"/>
      <c r="K116" s="24"/>
      <c r="L116" s="24"/>
      <c r="M116" s="24"/>
      <c r="N116" s="3"/>
    </row>
    <row r="117" spans="1:16" ht="15">
      <c r="A117" s="14" t="s">
        <v>13</v>
      </c>
      <c r="B117" s="9">
        <v>81</v>
      </c>
      <c r="C117" s="9">
        <v>92</v>
      </c>
      <c r="D117" s="9">
        <v>90</v>
      </c>
      <c r="E117" s="23">
        <v>82</v>
      </c>
      <c r="F117" s="23">
        <v>82</v>
      </c>
      <c r="G117" s="23">
        <v>82</v>
      </c>
      <c r="H117" s="23">
        <v>66</v>
      </c>
      <c r="I117" s="23">
        <v>75</v>
      </c>
      <c r="J117" s="23">
        <v>75</v>
      </c>
      <c r="K117" s="23">
        <v>86</v>
      </c>
      <c r="L117" s="23">
        <v>77</v>
      </c>
      <c r="M117" s="23">
        <v>75</v>
      </c>
      <c r="N117" s="7">
        <f>SUM(B117:M117)</f>
        <v>963</v>
      </c>
      <c r="P117" t="s">
        <v>29</v>
      </c>
    </row>
    <row r="118" spans="1:14" ht="15">
      <c r="A118" s="6" t="s">
        <v>7</v>
      </c>
      <c r="B118" s="8">
        <v>3864453.5</v>
      </c>
      <c r="C118" s="8">
        <v>3764086.5</v>
      </c>
      <c r="D118" s="8">
        <v>3360515.5</v>
      </c>
      <c r="E118" s="24">
        <v>3382119</v>
      </c>
      <c r="F118" s="24">
        <v>3148495</v>
      </c>
      <c r="G118" s="24">
        <v>2803438.5</v>
      </c>
      <c r="H118" s="24">
        <v>2996118</v>
      </c>
      <c r="I118" s="24">
        <v>3235303</v>
      </c>
      <c r="J118" s="24">
        <v>3677452</v>
      </c>
      <c r="K118" s="24">
        <v>3205922</v>
      </c>
      <c r="L118" s="24">
        <v>3926616.5</v>
      </c>
      <c r="M118" s="24">
        <v>3855360.5</v>
      </c>
      <c r="N118" s="8">
        <f>SUM(B118:M118)</f>
        <v>41219880</v>
      </c>
    </row>
    <row r="119" spans="1:14" ht="15">
      <c r="A119" s="6" t="s">
        <v>0</v>
      </c>
      <c r="B119" s="8">
        <v>250459.96</v>
      </c>
      <c r="C119" s="8">
        <v>256674.88</v>
      </c>
      <c r="D119" s="8">
        <v>208027.81</v>
      </c>
      <c r="E119" s="24">
        <v>216085.01</v>
      </c>
      <c r="F119" s="24">
        <v>188289.19</v>
      </c>
      <c r="G119" s="24">
        <v>182057.7</v>
      </c>
      <c r="H119" s="24">
        <v>166062.39</v>
      </c>
      <c r="I119" s="24">
        <v>184685.5</v>
      </c>
      <c r="J119" s="24">
        <v>207190.18</v>
      </c>
      <c r="K119" s="24">
        <v>211091.11</v>
      </c>
      <c r="L119" s="24">
        <v>241719.08</v>
      </c>
      <c r="M119" s="24">
        <v>250785.39</v>
      </c>
      <c r="N119" s="8">
        <f>SUM(B119:M119)</f>
        <v>2563128.2</v>
      </c>
    </row>
    <row r="120" spans="1:14" ht="15">
      <c r="A120" s="6" t="s">
        <v>8</v>
      </c>
      <c r="B120" s="8">
        <f>SUM(B119/B117/B167)</f>
        <v>101.94850879013974</v>
      </c>
      <c r="C120" s="8">
        <f>SUM(C119/C117/C167)</f>
        <v>89.99820476858345</v>
      </c>
      <c r="D120" s="8">
        <f>SUM(D119/D117/D167)</f>
        <v>77.40857706333259</v>
      </c>
      <c r="E120" s="24">
        <f aca="true" t="shared" si="84" ref="E120:J120">(E119/E117)/E167</f>
        <v>85.00590479937057</v>
      </c>
      <c r="F120" s="24">
        <f t="shared" si="84"/>
        <v>77.75853823726182</v>
      </c>
      <c r="G120" s="24">
        <f t="shared" si="84"/>
        <v>71.61986624704957</v>
      </c>
      <c r="H120" s="24">
        <f t="shared" si="84"/>
        <v>81.16441348973608</v>
      </c>
      <c r="I120" s="24">
        <v>2462.47</v>
      </c>
      <c r="J120" s="24">
        <f t="shared" si="84"/>
        <v>89.11405591397849</v>
      </c>
      <c r="K120" s="24">
        <f>(K119/K117)/K167</f>
        <v>93.86416025612522</v>
      </c>
      <c r="L120" s="24">
        <f>(L119/L117)/L167</f>
        <v>103.36545377572706</v>
      </c>
      <c r="M120" s="24">
        <f>(M119/M117)/M167</f>
        <v>111.46017333333334</v>
      </c>
      <c r="N120" s="8">
        <f>SUM(N119/N117/N167)</f>
        <v>88.90795070659728</v>
      </c>
    </row>
    <row r="121" spans="1:14" ht="15">
      <c r="A121" s="6" t="s">
        <v>9</v>
      </c>
      <c r="B121" s="17">
        <f>SUM(B119/B118)</f>
        <v>0.06481122363097395</v>
      </c>
      <c r="C121" s="17">
        <f>SUM(C119/C118)</f>
        <v>0.06819048393282141</v>
      </c>
      <c r="D121" s="17">
        <f>SUM(D119/D118)</f>
        <v>0.06190354128704361</v>
      </c>
      <c r="E121" s="26">
        <f aca="true" t="shared" si="85" ref="E121:J121">(E119/E118)</f>
        <v>0.06389042195144523</v>
      </c>
      <c r="F121" s="26">
        <f t="shared" si="85"/>
        <v>0.05980291853726939</v>
      </c>
      <c r="G121" s="26">
        <f t="shared" si="85"/>
        <v>0.06494085745059149</v>
      </c>
      <c r="H121" s="26">
        <f t="shared" si="85"/>
        <v>0.055425851051260334</v>
      </c>
      <c r="I121" s="26">
        <f t="shared" si="85"/>
        <v>0.05708445236813986</v>
      </c>
      <c r="J121" s="26">
        <f t="shared" si="85"/>
        <v>0.056340689151075256</v>
      </c>
      <c r="K121" s="26">
        <f>(K119/K118)</f>
        <v>0.06584411910208669</v>
      </c>
      <c r="L121" s="26">
        <f>(L119/L118)</f>
        <v>0.06155912603127909</v>
      </c>
      <c r="M121" s="26">
        <f>(M119/M118)</f>
        <v>0.06504849287115952</v>
      </c>
      <c r="N121" s="17">
        <f>SUM(N119/N118)</f>
        <v>0.06218184526495468</v>
      </c>
    </row>
    <row r="122" spans="1:14" ht="15">
      <c r="A122" s="3"/>
      <c r="B122" s="3"/>
      <c r="C122" s="3"/>
      <c r="D122" s="3"/>
      <c r="E122" s="25"/>
      <c r="F122" s="25"/>
      <c r="G122" s="25"/>
      <c r="H122" s="25"/>
      <c r="I122" s="25"/>
      <c r="J122" s="25"/>
      <c r="K122" s="25"/>
      <c r="L122" s="25"/>
      <c r="M122" s="25"/>
      <c r="N122" s="3"/>
    </row>
    <row r="123" spans="1:14" ht="15">
      <c r="A123" s="14" t="s">
        <v>14</v>
      </c>
      <c r="B123" s="7">
        <v>982</v>
      </c>
      <c r="C123" s="7">
        <v>994</v>
      </c>
      <c r="D123" s="7">
        <v>998</v>
      </c>
      <c r="E123" s="23">
        <v>922</v>
      </c>
      <c r="F123" s="23">
        <v>905</v>
      </c>
      <c r="G123" s="23">
        <v>891</v>
      </c>
      <c r="H123" s="23">
        <v>857</v>
      </c>
      <c r="I123" s="23">
        <v>871</v>
      </c>
      <c r="J123" s="23">
        <v>864</v>
      </c>
      <c r="K123" s="23">
        <v>940</v>
      </c>
      <c r="L123" s="23">
        <v>928</v>
      </c>
      <c r="M123" s="23">
        <v>916</v>
      </c>
      <c r="N123" s="7">
        <f>SUM(B123:M123)</f>
        <v>11068</v>
      </c>
    </row>
    <row r="124" spans="1:14" ht="15">
      <c r="A124" s="6" t="s">
        <v>7</v>
      </c>
      <c r="B124" s="8">
        <v>66017790</v>
      </c>
      <c r="C124" s="8">
        <v>62928445</v>
      </c>
      <c r="D124" s="8">
        <v>60373499</v>
      </c>
      <c r="E124" s="24">
        <v>57719399</v>
      </c>
      <c r="F124" s="24">
        <v>55834429</v>
      </c>
      <c r="G124" s="24">
        <v>49765128</v>
      </c>
      <c r="H124" s="24">
        <v>55958191</v>
      </c>
      <c r="I124" s="24">
        <v>54668603</v>
      </c>
      <c r="J124" s="24">
        <v>57656663</v>
      </c>
      <c r="K124" s="24">
        <v>52058361</v>
      </c>
      <c r="L124" s="24">
        <v>65530557</v>
      </c>
      <c r="M124" s="24">
        <v>62596299</v>
      </c>
      <c r="N124" s="8">
        <f>SUM(B124:M124)</f>
        <v>701107364</v>
      </c>
    </row>
    <row r="125" spans="1:14" ht="15">
      <c r="A125" s="6" t="s">
        <v>0</v>
      </c>
      <c r="B125" s="8">
        <v>3146216.91</v>
      </c>
      <c r="C125" s="8">
        <v>3332952.76</v>
      </c>
      <c r="D125" s="8">
        <v>2738657.04</v>
      </c>
      <c r="E125" s="24">
        <v>2812034.54</v>
      </c>
      <c r="F125" s="24">
        <v>2861057.48</v>
      </c>
      <c r="G125" s="24">
        <v>2090973.96</v>
      </c>
      <c r="H125" s="24">
        <v>2773365.93</v>
      </c>
      <c r="I125" s="24">
        <v>2654638.38</v>
      </c>
      <c r="J125" s="24">
        <v>2587988.88</v>
      </c>
      <c r="K125" s="24">
        <v>2555870.5</v>
      </c>
      <c r="L125" s="24">
        <v>2904663.97</v>
      </c>
      <c r="M125" s="24">
        <v>2964023.86</v>
      </c>
      <c r="N125" s="8">
        <f>SUM(B125:M125)</f>
        <v>33422444.209999997</v>
      </c>
    </row>
    <row r="126" spans="1:14" ht="15">
      <c r="A126" s="6" t="s">
        <v>8</v>
      </c>
      <c r="B126" s="8">
        <f>SUM(B125/B123/B167)</f>
        <v>105.63425234840382</v>
      </c>
      <c r="C126" s="8">
        <f>SUM(C125/C123/C167)</f>
        <v>108.16358668137859</v>
      </c>
      <c r="D126" s="8">
        <f>SUM(D125/D123/D167)</f>
        <v>91.90037945952186</v>
      </c>
      <c r="E126" s="24">
        <f aca="true" t="shared" si="86" ref="E126:J126">(E125/E167)/E123</f>
        <v>98.38480652158701</v>
      </c>
      <c r="F126" s="24">
        <f t="shared" si="86"/>
        <v>107.05687371022633</v>
      </c>
      <c r="G126" s="24">
        <f t="shared" si="86"/>
        <v>75.70232649071359</v>
      </c>
      <c r="H126" s="24">
        <f t="shared" si="86"/>
        <v>104.39138517709941</v>
      </c>
      <c r="I126" s="24">
        <f t="shared" si="86"/>
        <v>108.85018779727734</v>
      </c>
      <c r="J126" s="24">
        <f t="shared" si="86"/>
        <v>96.62443548387097</v>
      </c>
      <c r="K126" s="24">
        <f>(K125/K167)/K123</f>
        <v>103.97748260851878</v>
      </c>
      <c r="L126" s="24">
        <f>(L125/L167)/L123</f>
        <v>103.063082968106</v>
      </c>
      <c r="M126" s="24">
        <f>(M125/M167)/M123</f>
        <v>107.86113027656477</v>
      </c>
      <c r="N126" s="8">
        <f>SUM(N125/N123/N167)</f>
        <v>100.87083476473059</v>
      </c>
    </row>
    <row r="127" spans="1:14" ht="15">
      <c r="A127" s="6" t="s">
        <v>9</v>
      </c>
      <c r="B127" s="17">
        <f>SUM(B125/B124)</f>
        <v>0.04765710742513495</v>
      </c>
      <c r="C127" s="17">
        <f>SUM(C125/C124)</f>
        <v>0.0529641684297141</v>
      </c>
      <c r="D127" s="17">
        <f>SUM(D125/D124)</f>
        <v>0.0453619068856685</v>
      </c>
      <c r="E127" s="26">
        <f aca="true" t="shared" si="87" ref="E127:J127">(E125/E124)</f>
        <v>0.04871905440318254</v>
      </c>
      <c r="F127" s="26">
        <f t="shared" si="87"/>
        <v>0.051241814974054806</v>
      </c>
      <c r="G127" s="26">
        <f t="shared" si="87"/>
        <v>0.04201685083579007</v>
      </c>
      <c r="H127" s="26">
        <f t="shared" si="87"/>
        <v>0.04956139361259909</v>
      </c>
      <c r="I127" s="26">
        <f t="shared" si="87"/>
        <v>0.04855873818469442</v>
      </c>
      <c r="J127" s="26">
        <f t="shared" si="87"/>
        <v>0.04488620647365596</v>
      </c>
      <c r="K127" s="26">
        <f>(K125/K124)</f>
        <v>0.04909625372185651</v>
      </c>
      <c r="L127" s="26">
        <f>(L125/L124)</f>
        <v>0.04432533619392248</v>
      </c>
      <c r="M127" s="26">
        <f>(M125/M124)</f>
        <v>0.047351423444379676</v>
      </c>
      <c r="N127" s="17">
        <f>SUM(N125/N124)</f>
        <v>0.04767093590247898</v>
      </c>
    </row>
    <row r="128" spans="1:14" ht="15">
      <c r="A128" s="3"/>
      <c r="B128" s="3"/>
      <c r="C128" s="3"/>
      <c r="D128" s="3"/>
      <c r="E128" s="25"/>
      <c r="F128" s="25"/>
      <c r="G128" s="25"/>
      <c r="H128" s="25"/>
      <c r="I128" s="25"/>
      <c r="J128" s="25"/>
      <c r="K128" s="25"/>
      <c r="L128" s="25"/>
      <c r="M128" s="25"/>
      <c r="N128" s="3"/>
    </row>
    <row r="129" spans="1:14" ht="15">
      <c r="A129" s="14" t="s">
        <v>15</v>
      </c>
      <c r="B129" s="7">
        <v>103</v>
      </c>
      <c r="C129" s="7">
        <v>111</v>
      </c>
      <c r="D129" s="7">
        <v>111</v>
      </c>
      <c r="E129" s="23">
        <v>111</v>
      </c>
      <c r="F129" s="23">
        <v>104</v>
      </c>
      <c r="G129" s="23">
        <v>102</v>
      </c>
      <c r="H129" s="23">
        <v>99</v>
      </c>
      <c r="I129" s="23">
        <v>98</v>
      </c>
      <c r="J129" s="23">
        <v>101</v>
      </c>
      <c r="K129" s="23">
        <v>108</v>
      </c>
      <c r="L129" s="23">
        <v>103</v>
      </c>
      <c r="M129" s="23">
        <v>103</v>
      </c>
      <c r="N129" s="7">
        <f>SUM(B129:M129)</f>
        <v>1254</v>
      </c>
    </row>
    <row r="130" spans="1:14" ht="15">
      <c r="A130" s="6" t="s">
        <v>7</v>
      </c>
      <c r="B130" s="8">
        <v>9405605</v>
      </c>
      <c r="C130" s="8">
        <v>9879570</v>
      </c>
      <c r="D130" s="8">
        <v>10061640</v>
      </c>
      <c r="E130" s="24">
        <v>8876700</v>
      </c>
      <c r="F130" s="24">
        <v>7708450</v>
      </c>
      <c r="G130" s="24">
        <v>7726860</v>
      </c>
      <c r="H130" s="24">
        <v>7832405</v>
      </c>
      <c r="I130" s="24">
        <v>7012505</v>
      </c>
      <c r="J130" s="24">
        <v>8748577</v>
      </c>
      <c r="K130" s="24">
        <v>7466090</v>
      </c>
      <c r="L130" s="24">
        <v>9332315</v>
      </c>
      <c r="M130" s="24">
        <v>8739700</v>
      </c>
      <c r="N130" s="8">
        <f>SUM(B130:M130)</f>
        <v>102790417</v>
      </c>
    </row>
    <row r="131" spans="1:14" ht="15">
      <c r="A131" s="6" t="s">
        <v>0</v>
      </c>
      <c r="B131" s="8">
        <v>548638.19</v>
      </c>
      <c r="C131" s="8">
        <v>359729.48</v>
      </c>
      <c r="D131" s="8">
        <v>548555.25</v>
      </c>
      <c r="E131" s="24">
        <v>413363.95</v>
      </c>
      <c r="F131" s="24">
        <v>454731.71</v>
      </c>
      <c r="G131" s="24">
        <v>290955.03</v>
      </c>
      <c r="H131" s="24">
        <v>224844.84</v>
      </c>
      <c r="I131" s="24">
        <v>403117</v>
      </c>
      <c r="J131" s="24">
        <v>207868.06</v>
      </c>
      <c r="K131" s="24">
        <v>399921.3</v>
      </c>
      <c r="L131" s="24">
        <v>480600</v>
      </c>
      <c r="M131" s="24">
        <v>281683.9</v>
      </c>
      <c r="N131" s="8">
        <f>SUM(B131:M131)</f>
        <v>4614008.710000001</v>
      </c>
    </row>
    <row r="132" spans="1:14" ht="15">
      <c r="A132" s="6" t="s">
        <v>8</v>
      </c>
      <c r="B132" s="8">
        <f>SUM(B131/B129/B167)</f>
        <v>175.6209815012212</v>
      </c>
      <c r="C132" s="8">
        <f>SUM(C131/C129/C167)</f>
        <v>104.54213310084278</v>
      </c>
      <c r="D132" s="8">
        <f>SUM(D131/D129/D167)</f>
        <v>165.50365670425953</v>
      </c>
      <c r="E132" s="24">
        <f aca="true" t="shared" si="88" ref="E132:J132">(E131/E167)/E129</f>
        <v>120.12901772740483</v>
      </c>
      <c r="F132" s="24">
        <f t="shared" si="88"/>
        <v>148.06706022558544</v>
      </c>
      <c r="G132" s="24">
        <f t="shared" si="88"/>
        <v>92.0161385199241</v>
      </c>
      <c r="H132" s="24">
        <f t="shared" si="88"/>
        <v>73.26322580645162</v>
      </c>
      <c r="I132" s="24">
        <f t="shared" si="88"/>
        <v>146.908527696793</v>
      </c>
      <c r="J132" s="24">
        <f t="shared" si="88"/>
        <v>66.39030980517407</v>
      </c>
      <c r="K132" s="24">
        <f>(K131/K167)/K129</f>
        <v>141.6051625239006</v>
      </c>
      <c r="L132" s="24">
        <f>(L131/L167)/L129</f>
        <v>153.63909836930287</v>
      </c>
      <c r="M132" s="24">
        <f>(M131/M167)/M129</f>
        <v>91.15983818770228</v>
      </c>
      <c r="N132" s="8">
        <f>SUM(N131/N129/N167)</f>
        <v>122.90723025589911</v>
      </c>
    </row>
    <row r="133" spans="1:14" ht="15">
      <c r="A133" s="6" t="s">
        <v>9</v>
      </c>
      <c r="B133" s="17">
        <f>SUM(B131/B130)</f>
        <v>0.05833098349335316</v>
      </c>
      <c r="C133" s="17">
        <f>SUM(C131/C130)</f>
        <v>0.03641145110566553</v>
      </c>
      <c r="D133" s="17">
        <f>SUM(D131/D130)</f>
        <v>0.054519467005378845</v>
      </c>
      <c r="E133" s="26">
        <f aca="true" t="shared" si="89" ref="E133:J133">(E131/E130)</f>
        <v>0.04656729978482995</v>
      </c>
      <c r="F133" s="26">
        <f t="shared" si="89"/>
        <v>0.05899132899610168</v>
      </c>
      <c r="G133" s="26">
        <f t="shared" si="89"/>
        <v>0.037655015103159634</v>
      </c>
      <c r="H133" s="26">
        <f t="shared" si="89"/>
        <v>0.028706998680481922</v>
      </c>
      <c r="I133" s="26">
        <f t="shared" si="89"/>
        <v>0.05748544920823586</v>
      </c>
      <c r="J133" s="26">
        <f t="shared" si="89"/>
        <v>0.023760213803913483</v>
      </c>
      <c r="K133" s="26">
        <f>(K131/K130)</f>
        <v>0.05356502533454593</v>
      </c>
      <c r="L133" s="26">
        <f>(L131/L130)</f>
        <v>0.05149847599443439</v>
      </c>
      <c r="M133" s="26">
        <f>(M131/M130)</f>
        <v>0.03223038548233921</v>
      </c>
      <c r="N133" s="17">
        <f>SUM(N131/N130)</f>
        <v>0.044887537619387234</v>
      </c>
    </row>
    <row r="134" spans="1:14" ht="15">
      <c r="A134" s="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3"/>
    </row>
    <row r="135" spans="1:14" ht="15">
      <c r="A135" s="14" t="s">
        <v>16</v>
      </c>
      <c r="B135" s="18">
        <f aca="true" t="shared" si="90" ref="B135:G135">SUM(B139+B145)</f>
        <v>59</v>
      </c>
      <c r="C135" s="18">
        <f t="shared" si="90"/>
        <v>59</v>
      </c>
      <c r="D135" s="18">
        <f t="shared" si="90"/>
        <v>58</v>
      </c>
      <c r="E135" s="18">
        <f t="shared" si="90"/>
        <v>57</v>
      </c>
      <c r="F135" s="18">
        <f t="shared" si="90"/>
        <v>57</v>
      </c>
      <c r="G135" s="18">
        <f t="shared" si="90"/>
        <v>56</v>
      </c>
      <c r="H135" s="18">
        <f aca="true" t="shared" si="91" ref="H135:M135">SUM(H139+H145)</f>
        <v>52</v>
      </c>
      <c r="I135" s="18">
        <f t="shared" si="91"/>
        <v>54</v>
      </c>
      <c r="J135" s="18">
        <f t="shared" si="91"/>
        <v>52</v>
      </c>
      <c r="K135" s="18">
        <f t="shared" si="91"/>
        <v>54</v>
      </c>
      <c r="L135" s="18">
        <f t="shared" si="91"/>
        <v>52</v>
      </c>
      <c r="M135" s="18">
        <f t="shared" si="91"/>
        <v>52</v>
      </c>
      <c r="N135" s="7">
        <f>SUM(B135:M135)</f>
        <v>662</v>
      </c>
    </row>
    <row r="136" spans="1:15" ht="15">
      <c r="A136" s="6" t="s">
        <v>0</v>
      </c>
      <c r="B136" s="19">
        <f aca="true" t="shared" si="92" ref="B136:G136">SUM(B141+B147)</f>
        <v>575925.15</v>
      </c>
      <c r="C136" s="19">
        <f t="shared" si="92"/>
        <v>543964.35</v>
      </c>
      <c r="D136" s="19">
        <f t="shared" si="92"/>
        <v>474283.26</v>
      </c>
      <c r="E136" s="19">
        <f t="shared" si="92"/>
        <v>499990.55</v>
      </c>
      <c r="F136" s="19">
        <f t="shared" si="92"/>
        <v>416938.6</v>
      </c>
      <c r="G136" s="19">
        <f t="shared" si="92"/>
        <v>391844.81</v>
      </c>
      <c r="H136" s="19">
        <f aca="true" t="shared" si="93" ref="H136:M136">SUM(H141+H147)</f>
        <v>413601.9</v>
      </c>
      <c r="I136" s="19">
        <f t="shared" si="93"/>
        <v>395455.5</v>
      </c>
      <c r="J136" s="19">
        <f t="shared" si="93"/>
        <v>457831.87</v>
      </c>
      <c r="K136" s="19">
        <f t="shared" si="93"/>
        <v>365167.25</v>
      </c>
      <c r="L136" s="19">
        <f t="shared" si="93"/>
        <v>468248.95</v>
      </c>
      <c r="M136" s="19">
        <f t="shared" si="93"/>
        <v>431789.11</v>
      </c>
      <c r="N136" s="8">
        <f>SUM(B136:M136)</f>
        <v>5435041.300000001</v>
      </c>
      <c r="O136" s="32"/>
    </row>
    <row r="137" spans="1:15" ht="15">
      <c r="A137" s="6" t="s">
        <v>8</v>
      </c>
      <c r="B137" s="20">
        <f aca="true" t="shared" si="94" ref="B137:J137">SUM(B136/B135/B167)</f>
        <v>321.84118761420984</v>
      </c>
      <c r="C137" s="20">
        <f t="shared" si="94"/>
        <v>297.41079825041004</v>
      </c>
      <c r="D137" s="20">
        <f t="shared" si="94"/>
        <v>273.8545742199229</v>
      </c>
      <c r="E137" s="20">
        <f t="shared" si="94"/>
        <v>282.96013016411996</v>
      </c>
      <c r="F137" s="20">
        <f t="shared" si="94"/>
        <v>247.70444567225715</v>
      </c>
      <c r="G137" s="20">
        <f t="shared" si="94"/>
        <v>225.7170564516129</v>
      </c>
      <c r="H137" s="20">
        <f t="shared" si="94"/>
        <v>256.5768610421836</v>
      </c>
      <c r="I137" s="20">
        <f t="shared" si="94"/>
        <v>261.54464285714283</v>
      </c>
      <c r="J137" s="20">
        <f t="shared" si="94"/>
        <v>284.01480769230767</v>
      </c>
      <c r="K137" s="20">
        <f>SUM(K136/K135/K167)</f>
        <v>258.5987182210892</v>
      </c>
      <c r="L137" s="20">
        <f>SUM(L136/L135/L167)</f>
        <v>296.50271649654263</v>
      </c>
      <c r="M137" s="20">
        <f>SUM(M136/M135/M167)</f>
        <v>276.78789102564104</v>
      </c>
      <c r="N137" s="33">
        <f>SUM(N136/N135/N167)</f>
        <v>274.24670443914664</v>
      </c>
      <c r="O137" s="32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 customHeight="1">
      <c r="A139" s="14" t="s">
        <v>17</v>
      </c>
      <c r="B139" s="9">
        <v>40</v>
      </c>
      <c r="C139" s="9">
        <v>41</v>
      </c>
      <c r="D139" s="9">
        <v>40</v>
      </c>
      <c r="E139" s="23">
        <v>39</v>
      </c>
      <c r="F139" s="23">
        <v>39</v>
      </c>
      <c r="G139" s="23">
        <v>38</v>
      </c>
      <c r="H139" s="23">
        <v>36</v>
      </c>
      <c r="I139" s="23">
        <v>36</v>
      </c>
      <c r="J139" s="23">
        <v>34</v>
      </c>
      <c r="K139" s="23">
        <v>33</v>
      </c>
      <c r="L139" s="23">
        <v>30</v>
      </c>
      <c r="M139" s="23">
        <v>30</v>
      </c>
      <c r="N139" s="7">
        <f>SUM(B139:M139)</f>
        <v>436</v>
      </c>
    </row>
    <row r="140" spans="1:14" ht="15" customHeight="1">
      <c r="A140" s="14" t="s">
        <v>18</v>
      </c>
      <c r="B140" s="8">
        <v>1816090.15</v>
      </c>
      <c r="C140" s="8">
        <v>1643115.35</v>
      </c>
      <c r="D140" s="8">
        <v>1409234.01</v>
      </c>
      <c r="E140" s="24">
        <v>1323991.05</v>
      </c>
      <c r="F140" s="24">
        <v>1154241.6</v>
      </c>
      <c r="G140" s="24">
        <v>1093489.55</v>
      </c>
      <c r="H140" s="24">
        <v>1079631.9</v>
      </c>
      <c r="I140" s="24">
        <v>1092039.75</v>
      </c>
      <c r="J140" s="24">
        <v>1104096.12</v>
      </c>
      <c r="K140" s="24">
        <v>889015</v>
      </c>
      <c r="L140" s="24">
        <v>1139827.75</v>
      </c>
      <c r="M140" s="24">
        <v>1110850.76</v>
      </c>
      <c r="N140" s="8">
        <f>SUM(B140:M140)</f>
        <v>14855622.99</v>
      </c>
    </row>
    <row r="141" spans="1:14" ht="15" customHeight="1">
      <c r="A141" s="6" t="s">
        <v>0</v>
      </c>
      <c r="B141" s="8">
        <v>300947.15</v>
      </c>
      <c r="C141" s="8">
        <v>319720.6</v>
      </c>
      <c r="D141" s="8">
        <v>263625.51</v>
      </c>
      <c r="E141" s="24">
        <v>268864.05</v>
      </c>
      <c r="F141" s="24">
        <v>222964.6</v>
      </c>
      <c r="G141" s="24">
        <v>212876.55</v>
      </c>
      <c r="H141" s="24">
        <v>180773.15</v>
      </c>
      <c r="I141" s="24">
        <v>169467</v>
      </c>
      <c r="J141" s="24">
        <v>224316.87</v>
      </c>
      <c r="K141" s="24">
        <v>157400.75</v>
      </c>
      <c r="L141" s="24">
        <v>204742.5</v>
      </c>
      <c r="M141" s="24">
        <v>194662.76</v>
      </c>
      <c r="N141" s="8">
        <f>SUM(B141:M141)</f>
        <v>2720361.49</v>
      </c>
    </row>
    <row r="142" spans="1:14" ht="15" customHeight="1">
      <c r="A142" s="6" t="s">
        <v>8</v>
      </c>
      <c r="B142" s="8">
        <f>SUM(B141/B139/B167)</f>
        <v>248.06062479393344</v>
      </c>
      <c r="C142" s="8">
        <f>SUM(C141/C139/C167)</f>
        <v>251.55043273013374</v>
      </c>
      <c r="D142" s="8">
        <f>SUM(D141/D139/D167)</f>
        <v>220.71794206296047</v>
      </c>
      <c r="E142" s="24">
        <f aca="true" t="shared" si="95" ref="E142:J142">(E141/E167)/E139</f>
        <v>222.38548387096773</v>
      </c>
      <c r="F142" s="24">
        <f t="shared" si="95"/>
        <v>193.60111837592368</v>
      </c>
      <c r="G142" s="24">
        <f t="shared" si="95"/>
        <v>180.71014431239388</v>
      </c>
      <c r="H142" s="24">
        <f t="shared" si="95"/>
        <v>161.9831093189964</v>
      </c>
      <c r="I142" s="24">
        <f t="shared" si="95"/>
        <v>168.1220238095238</v>
      </c>
      <c r="J142" s="24">
        <f t="shared" si="95"/>
        <v>212.8243548387097</v>
      </c>
      <c r="K142" s="24">
        <f>(K141/K167)/K139</f>
        <v>182.39845877513181</v>
      </c>
      <c r="L142" s="24">
        <f>(L141/L167)/L139</f>
        <v>224.72011853803093</v>
      </c>
      <c r="M142" s="24">
        <f>(M141/M167)/M139</f>
        <v>216.29195555555555</v>
      </c>
      <c r="N142" s="8">
        <f>SUM(N141/N139/N167)</f>
        <v>208.41870222457402</v>
      </c>
    </row>
    <row r="143" spans="1:14" ht="15" customHeight="1">
      <c r="A143" s="6" t="s">
        <v>9</v>
      </c>
      <c r="B143" s="17">
        <f>SUM(B141/B140)</f>
        <v>0.16571156999006909</v>
      </c>
      <c r="C143" s="17">
        <f>SUM(C141/C140)</f>
        <v>0.19458195676889023</v>
      </c>
      <c r="D143" s="17">
        <f>SUM(D141/D140)</f>
        <v>0.18707007362105887</v>
      </c>
      <c r="E143" s="26">
        <f aca="true" t="shared" si="96" ref="E143:J143">(E141/E140)</f>
        <v>0.20307089689163682</v>
      </c>
      <c r="F143" s="26">
        <f t="shared" si="96"/>
        <v>0.1931697835184592</v>
      </c>
      <c r="G143" s="26">
        <f t="shared" si="96"/>
        <v>0.194676346015378</v>
      </c>
      <c r="H143" s="26">
        <f t="shared" si="96"/>
        <v>0.16743961529851054</v>
      </c>
      <c r="I143" s="26">
        <f t="shared" si="96"/>
        <v>0.15518391157464737</v>
      </c>
      <c r="J143" s="26">
        <f t="shared" si="96"/>
        <v>0.20316788179637835</v>
      </c>
      <c r="K143" s="26">
        <f>(K141/K140)</f>
        <v>0.17705072467843624</v>
      </c>
      <c r="L143" s="26">
        <f>(L141/L140)</f>
        <v>0.17962582504242416</v>
      </c>
      <c r="M143" s="26">
        <f>(M141/M140)</f>
        <v>0.175237544960585</v>
      </c>
      <c r="N143" s="17">
        <f>SUM(N141/N140)</f>
        <v>0.18311998708039373</v>
      </c>
    </row>
    <row r="144" spans="1:14" ht="15">
      <c r="A144" s="3"/>
      <c r="B144" s="3"/>
      <c r="C144" s="3"/>
      <c r="D144" s="3"/>
      <c r="E144" s="25"/>
      <c r="F144" s="25"/>
      <c r="G144" s="25"/>
      <c r="H144" s="25"/>
      <c r="I144" s="25"/>
      <c r="J144" s="25"/>
      <c r="K144" s="25"/>
      <c r="L144" s="25"/>
      <c r="M144" s="25"/>
      <c r="N144" s="3"/>
    </row>
    <row r="145" spans="1:14" ht="15">
      <c r="A145" s="14" t="s">
        <v>19</v>
      </c>
      <c r="B145" s="9">
        <v>19</v>
      </c>
      <c r="C145" s="9">
        <v>18</v>
      </c>
      <c r="D145" s="9">
        <v>18</v>
      </c>
      <c r="E145" s="23">
        <v>18</v>
      </c>
      <c r="F145" s="23">
        <v>18</v>
      </c>
      <c r="G145" s="23">
        <v>18</v>
      </c>
      <c r="H145" s="23">
        <v>16</v>
      </c>
      <c r="I145" s="23">
        <v>18</v>
      </c>
      <c r="J145" s="23">
        <v>18</v>
      </c>
      <c r="K145" s="23">
        <v>21</v>
      </c>
      <c r="L145" s="23">
        <v>22</v>
      </c>
      <c r="M145" s="23">
        <v>22</v>
      </c>
      <c r="N145" s="7">
        <f>SUM(B145:M145)</f>
        <v>226</v>
      </c>
    </row>
    <row r="146" spans="1:14" ht="15">
      <c r="A146" s="6" t="s">
        <v>30</v>
      </c>
      <c r="B146" s="8">
        <v>528433.5</v>
      </c>
      <c r="C146" s="8">
        <v>452795.25</v>
      </c>
      <c r="D146" s="8">
        <v>409266.75</v>
      </c>
      <c r="E146" s="24">
        <v>463257</v>
      </c>
      <c r="F146" s="24">
        <v>414169.5</v>
      </c>
      <c r="G146" s="24">
        <v>369732.26</v>
      </c>
      <c r="H146" s="24">
        <v>419699.25</v>
      </c>
      <c r="I146" s="24">
        <v>440158.5</v>
      </c>
      <c r="J146" s="24">
        <v>508117.5</v>
      </c>
      <c r="K146" s="24">
        <v>444168</v>
      </c>
      <c r="L146" s="24">
        <v>576396.95</v>
      </c>
      <c r="M146" s="24">
        <v>563229.35</v>
      </c>
      <c r="N146" s="8">
        <f>SUM(B146:M146)</f>
        <v>5589423.81</v>
      </c>
    </row>
    <row r="147" spans="1:14" ht="15">
      <c r="A147" s="6" t="s">
        <v>0</v>
      </c>
      <c r="B147" s="8">
        <v>274978</v>
      </c>
      <c r="C147" s="8">
        <v>224243.75</v>
      </c>
      <c r="D147" s="8">
        <v>210657.75</v>
      </c>
      <c r="E147" s="24">
        <v>231126.5</v>
      </c>
      <c r="F147" s="24">
        <v>193974</v>
      </c>
      <c r="G147" s="24">
        <v>178968.26</v>
      </c>
      <c r="H147" s="24">
        <v>232828.75</v>
      </c>
      <c r="I147" s="24">
        <v>225988.5</v>
      </c>
      <c r="J147" s="24">
        <v>233515</v>
      </c>
      <c r="K147" s="24">
        <v>207766.5</v>
      </c>
      <c r="L147" s="24">
        <v>263506.45</v>
      </c>
      <c r="M147" s="24">
        <v>237126.35</v>
      </c>
      <c r="N147" s="8">
        <f>SUM(B147:M147)</f>
        <v>2714679.81</v>
      </c>
    </row>
    <row r="148" spans="1:17" ht="15.75">
      <c r="A148" s="6" t="s">
        <v>8</v>
      </c>
      <c r="B148" s="24">
        <f>(B147/B145)/B167</f>
        <v>477.1686882884759</v>
      </c>
      <c r="C148" s="24">
        <f>(C147/C145)/C167</f>
        <v>401.8705197132617</v>
      </c>
      <c r="D148" s="24">
        <f>(D147/D145)/D167</f>
        <v>391.9359790131726</v>
      </c>
      <c r="E148" s="24">
        <f aca="true" t="shared" si="97" ref="E148:J148">(E147/E167)/E145</f>
        <v>414.2051971326165</v>
      </c>
      <c r="F148" s="24">
        <f t="shared" si="97"/>
        <v>364.9283214809798</v>
      </c>
      <c r="G148" s="24">
        <f t="shared" si="97"/>
        <v>320.73164874551975</v>
      </c>
      <c r="H148" s="24">
        <f t="shared" si="97"/>
        <v>469.4128024193548</v>
      </c>
      <c r="I148" s="24">
        <f t="shared" si="97"/>
        <v>448.38988095238096</v>
      </c>
      <c r="J148" s="24">
        <f t="shared" si="97"/>
        <v>418.48566308243727</v>
      </c>
      <c r="K148" s="24">
        <f>(K147/K167)/K145</f>
        <v>378.34198306473644</v>
      </c>
      <c r="L148" s="24">
        <f>(L147/L167)/L145</f>
        <v>394.38807734905856</v>
      </c>
      <c r="M148" s="24">
        <f>(M147/M167)/M145</f>
        <v>359.2823484848485</v>
      </c>
      <c r="N148" s="24">
        <f>(N147/N145)/N167</f>
        <v>401.242319330977</v>
      </c>
      <c r="P148" s="35"/>
      <c r="Q148" s="35"/>
    </row>
    <row r="149" spans="1:15" ht="15">
      <c r="A149" s="6" t="s">
        <v>9</v>
      </c>
      <c r="B149" s="26">
        <v>0.227</v>
      </c>
      <c r="C149" s="26">
        <v>0.2493</v>
      </c>
      <c r="D149" s="26">
        <v>0.2553</v>
      </c>
      <c r="E149" s="26">
        <v>0.2555</v>
      </c>
      <c r="F149" s="26">
        <v>0.2114</v>
      </c>
      <c r="G149" s="26">
        <v>0.2249</v>
      </c>
      <c r="H149" s="26">
        <v>0.2961</v>
      </c>
      <c r="I149" s="26">
        <f>I157/I156</f>
        <v>0.2897842442330411</v>
      </c>
      <c r="J149" s="26">
        <v>0.2602</v>
      </c>
      <c r="K149" s="26">
        <v>0.2501</v>
      </c>
      <c r="L149" s="26">
        <v>0.2631</v>
      </c>
      <c r="M149" s="26">
        <v>0.2375</v>
      </c>
      <c r="N149" s="26">
        <f>N$157/N$156</f>
        <v>0.2517587610031027</v>
      </c>
      <c r="O149" s="32"/>
    </row>
    <row r="150" spans="1:14" ht="15">
      <c r="A150" s="3"/>
      <c r="B150" s="3"/>
      <c r="C150" s="3"/>
      <c r="D150" s="3"/>
      <c r="E150" s="9"/>
      <c r="F150" s="9"/>
      <c r="G150" s="9"/>
      <c r="H150" s="9"/>
      <c r="I150" s="9"/>
      <c r="J150" s="9"/>
      <c r="K150" s="9"/>
      <c r="L150" s="9"/>
      <c r="M150" s="9"/>
      <c r="N150" s="3"/>
    </row>
    <row r="151" spans="1:14" ht="15">
      <c r="A151" s="6" t="s">
        <v>42</v>
      </c>
      <c r="B151" s="9">
        <v>13</v>
      </c>
      <c r="C151" s="3">
        <v>13</v>
      </c>
      <c r="D151" s="3">
        <v>12</v>
      </c>
      <c r="E151" s="9">
        <v>11</v>
      </c>
      <c r="F151" s="9">
        <v>11</v>
      </c>
      <c r="G151" s="9">
        <v>12</v>
      </c>
      <c r="H151" s="9">
        <v>11</v>
      </c>
      <c r="I151" s="9">
        <v>11</v>
      </c>
      <c r="J151" s="9">
        <v>11</v>
      </c>
      <c r="K151" s="9">
        <v>12</v>
      </c>
      <c r="L151" s="9">
        <v>12</v>
      </c>
      <c r="M151" s="9">
        <v>12</v>
      </c>
      <c r="N151" s="9">
        <f>SUM(B151:M151)</f>
        <v>141</v>
      </c>
    </row>
    <row r="152" spans="1:14" s="50" customFormat="1" ht="15">
      <c r="A152" s="46" t="s">
        <v>43</v>
      </c>
      <c r="B152" s="48">
        <v>200535.75</v>
      </c>
      <c r="C152" s="49">
        <v>148324.25</v>
      </c>
      <c r="D152" s="49">
        <v>142563.75</v>
      </c>
      <c r="E152" s="48">
        <v>151458</v>
      </c>
      <c r="F152" s="48">
        <v>134921.75</v>
      </c>
      <c r="G152" s="48">
        <v>123621.01</v>
      </c>
      <c r="H152" s="48">
        <v>154224.75</v>
      </c>
      <c r="I152" s="48">
        <v>138602.25</v>
      </c>
      <c r="J152" s="48">
        <v>136924.5</v>
      </c>
      <c r="K152" s="48">
        <v>128920.5</v>
      </c>
      <c r="L152" s="48">
        <v>151778.4</v>
      </c>
      <c r="M152" s="48">
        <v>135547.35</v>
      </c>
      <c r="N152" s="9">
        <f>SUM(B152:M152)</f>
        <v>1747422.26</v>
      </c>
    </row>
    <row r="153" spans="1:14" s="50" customFormat="1" ht="15">
      <c r="A153" s="46" t="s">
        <v>44</v>
      </c>
      <c r="B153" s="47">
        <f>(B152/B167)/B151</f>
        <v>508.59963478657846</v>
      </c>
      <c r="C153" s="47">
        <f aca="true" t="shared" si="98" ref="C153:N153">(C152/C167)/C151</f>
        <v>368.05024813895784</v>
      </c>
      <c r="D153" s="47">
        <f t="shared" si="98"/>
        <v>397.8671299397187</v>
      </c>
      <c r="E153" s="47">
        <f t="shared" si="98"/>
        <v>444.158357771261</v>
      </c>
      <c r="F153" s="47">
        <f t="shared" si="98"/>
        <v>415.3611119662592</v>
      </c>
      <c r="G153" s="47">
        <f t="shared" si="98"/>
        <v>332.3145430107527</v>
      </c>
      <c r="H153" s="47">
        <f t="shared" si="98"/>
        <v>452.2719941348974</v>
      </c>
      <c r="I153" s="47">
        <f t="shared" si="98"/>
        <v>450.00730519480516</v>
      </c>
      <c r="J153" s="47">
        <f t="shared" si="98"/>
        <v>401.5381231671554</v>
      </c>
      <c r="K153" s="47">
        <f t="shared" si="98"/>
        <v>410.8365200764818</v>
      </c>
      <c r="L153" s="47">
        <f t="shared" si="98"/>
        <v>416.47020085610797</v>
      </c>
      <c r="M153" s="47">
        <f t="shared" si="98"/>
        <v>376.5204166666667</v>
      </c>
      <c r="N153" s="47">
        <f t="shared" si="98"/>
        <v>413.9761387515488</v>
      </c>
    </row>
    <row r="154" spans="1:14" ht="15">
      <c r="A154" s="6"/>
      <c r="B154" s="9"/>
      <c r="C154" s="3"/>
      <c r="D154" s="3"/>
      <c r="E154" s="9"/>
      <c r="F154" s="9"/>
      <c r="G154" s="9"/>
      <c r="H154" s="9"/>
      <c r="I154" s="9"/>
      <c r="J154" s="9"/>
      <c r="K154" s="9"/>
      <c r="L154" s="9"/>
      <c r="M154" s="9"/>
      <c r="N154" s="3"/>
    </row>
    <row r="155" spans="1:14" ht="15">
      <c r="A155" s="6" t="s">
        <v>45</v>
      </c>
      <c r="B155" s="9">
        <v>6</v>
      </c>
      <c r="C155" s="3">
        <v>5</v>
      </c>
      <c r="D155" s="3">
        <v>6</v>
      </c>
      <c r="E155" s="9">
        <v>7</v>
      </c>
      <c r="F155" s="9">
        <v>7</v>
      </c>
      <c r="G155" s="9">
        <v>6</v>
      </c>
      <c r="H155" s="9">
        <v>5</v>
      </c>
      <c r="I155" s="9">
        <v>7</v>
      </c>
      <c r="J155" s="9">
        <v>7</v>
      </c>
      <c r="K155" s="9">
        <v>9</v>
      </c>
      <c r="L155" s="9">
        <v>10</v>
      </c>
      <c r="M155" s="9">
        <v>10</v>
      </c>
      <c r="N155" s="9">
        <f>SUM(B155:M155)</f>
        <v>85</v>
      </c>
    </row>
    <row r="156" spans="1:14" s="50" customFormat="1" ht="15">
      <c r="A156" s="46" t="s">
        <v>46</v>
      </c>
      <c r="B156" s="48">
        <v>327897.75</v>
      </c>
      <c r="C156" s="49">
        <v>304471</v>
      </c>
      <c r="D156" s="49">
        <v>266703</v>
      </c>
      <c r="E156" s="48">
        <v>311799</v>
      </c>
      <c r="F156" s="48">
        <v>279247.75</v>
      </c>
      <c r="G156" s="48">
        <v>246111.25</v>
      </c>
      <c r="H156" s="48">
        <v>265474.5</v>
      </c>
      <c r="I156" s="48">
        <v>301556.25</v>
      </c>
      <c r="J156" s="48">
        <v>371193</v>
      </c>
      <c r="K156" s="48">
        <v>315247.5</v>
      </c>
      <c r="L156" s="48">
        <v>424618.55</v>
      </c>
      <c r="M156" s="48">
        <v>427682</v>
      </c>
      <c r="N156" s="48">
        <f>SUM(B156:M156)</f>
        <v>3842001.55</v>
      </c>
    </row>
    <row r="157" spans="1:14" s="50" customFormat="1" ht="15">
      <c r="A157" s="46" t="s">
        <v>47</v>
      </c>
      <c r="B157" s="48">
        <v>74442.25</v>
      </c>
      <c r="C157" s="49">
        <v>75919.5</v>
      </c>
      <c r="D157" s="49">
        <v>68094</v>
      </c>
      <c r="E157" s="48">
        <v>79668.5</v>
      </c>
      <c r="F157" s="48">
        <v>59052.25</v>
      </c>
      <c r="G157" s="48">
        <v>55347.25</v>
      </c>
      <c r="H157" s="48">
        <v>78604</v>
      </c>
      <c r="I157" s="48">
        <v>87386.25</v>
      </c>
      <c r="J157" s="48">
        <v>96590.5</v>
      </c>
      <c r="K157" s="48">
        <v>78846</v>
      </c>
      <c r="L157" s="48">
        <v>111728.05</v>
      </c>
      <c r="M157" s="48">
        <v>101579</v>
      </c>
      <c r="N157" s="48">
        <f>SUM(B157:M157)</f>
        <v>967257.55</v>
      </c>
    </row>
    <row r="158" spans="1:14" ht="15">
      <c r="A158" s="6" t="s">
        <v>48</v>
      </c>
      <c r="B158" s="24">
        <f>(B157/B167)/B155</f>
        <v>409.06830420925377</v>
      </c>
      <c r="C158" s="24">
        <f aca="true" t="shared" si="99" ref="C158:N158">(C157/C167)/C155</f>
        <v>489.8032258064516</v>
      </c>
      <c r="D158" s="24">
        <f t="shared" si="99"/>
        <v>380.0736771600804</v>
      </c>
      <c r="E158" s="24">
        <f t="shared" si="99"/>
        <v>367.1359447004608</v>
      </c>
      <c r="F158" s="24">
        <f t="shared" si="99"/>
        <v>285.6767935755406</v>
      </c>
      <c r="G158" s="24">
        <f t="shared" si="99"/>
        <v>297.56586021505376</v>
      </c>
      <c r="H158" s="24">
        <f t="shared" si="99"/>
        <v>507.1225806451613</v>
      </c>
      <c r="I158" s="24">
        <f t="shared" si="99"/>
        <v>445.8482142857143</v>
      </c>
      <c r="J158" s="24">
        <f t="shared" si="99"/>
        <v>445.11751152073737</v>
      </c>
      <c r="K158" s="24">
        <f t="shared" si="99"/>
        <v>335.01593371574256</v>
      </c>
      <c r="L158" s="24">
        <f t="shared" si="99"/>
        <v>367.8895291405993</v>
      </c>
      <c r="M158" s="24">
        <f t="shared" si="99"/>
        <v>338.5966666666667</v>
      </c>
      <c r="N158" s="24">
        <f t="shared" si="99"/>
        <v>380.1191600568521</v>
      </c>
    </row>
    <row r="159" spans="1:14" ht="15">
      <c r="A159" s="6" t="s">
        <v>9</v>
      </c>
      <c r="B159" s="26">
        <f>B157/B156</f>
        <v>0.22702885274449122</v>
      </c>
      <c r="C159" s="26">
        <f aca="true" t="shared" si="100" ref="C159:M159">C157/C156</f>
        <v>0.2493488706642012</v>
      </c>
      <c r="D159" s="26">
        <f t="shared" si="100"/>
        <v>0.255317712961609</v>
      </c>
      <c r="E159" s="26">
        <f t="shared" si="100"/>
        <v>0.25551236533792604</v>
      </c>
      <c r="F159" s="26">
        <f t="shared" si="100"/>
        <v>0.21146902705572382</v>
      </c>
      <c r="G159" s="26">
        <f t="shared" si="100"/>
        <v>0.22488711913819462</v>
      </c>
      <c r="H159" s="26">
        <f t="shared" si="100"/>
        <v>0.2960887015513731</v>
      </c>
      <c r="I159" s="26">
        <f t="shared" si="100"/>
        <v>0.2897842442330411</v>
      </c>
      <c r="J159" s="26">
        <f t="shared" si="100"/>
        <v>0.26021638339085057</v>
      </c>
      <c r="K159" s="26">
        <f t="shared" si="100"/>
        <v>0.25010824828111244</v>
      </c>
      <c r="L159" s="26">
        <f t="shared" si="100"/>
        <v>0.26312569245973827</v>
      </c>
      <c r="M159" s="26">
        <f t="shared" si="100"/>
        <v>0.23751058029096384</v>
      </c>
      <c r="N159" s="26">
        <f>N$157/N$156</f>
        <v>0.2517587610031027</v>
      </c>
    </row>
    <row r="160" spans="1:14" ht="15">
      <c r="A160" s="3"/>
      <c r="B160" s="3"/>
      <c r="C160" s="3"/>
      <c r="D160" s="3"/>
      <c r="E160" s="9"/>
      <c r="F160" s="9"/>
      <c r="G160" s="9"/>
      <c r="H160" s="9"/>
      <c r="I160" s="9"/>
      <c r="J160" s="9"/>
      <c r="K160" s="9"/>
      <c r="L160" s="9"/>
      <c r="M160" s="9"/>
      <c r="N160" s="3"/>
    </row>
    <row r="161" spans="1:14" ht="15">
      <c r="A161" s="3" t="s">
        <v>20</v>
      </c>
      <c r="B161" s="18">
        <f aca="true" t="shared" si="101" ref="B161:G161">SUM(B87+B135)</f>
        <v>4631</v>
      </c>
      <c r="C161" s="18">
        <f t="shared" si="101"/>
        <v>4642</v>
      </c>
      <c r="D161" s="18">
        <f t="shared" si="101"/>
        <v>4595</v>
      </c>
      <c r="E161" s="18">
        <f t="shared" si="101"/>
        <v>4178</v>
      </c>
      <c r="F161" s="18">
        <f t="shared" si="101"/>
        <v>4188</v>
      </c>
      <c r="G161" s="18">
        <f t="shared" si="101"/>
        <v>4109</v>
      </c>
      <c r="H161" s="18">
        <f aca="true" t="shared" si="102" ref="H161:M161">SUM(H87+H135)</f>
        <v>3894</v>
      </c>
      <c r="I161" s="18">
        <f t="shared" si="102"/>
        <v>3947</v>
      </c>
      <c r="J161" s="18">
        <f t="shared" si="102"/>
        <v>3980</v>
      </c>
      <c r="K161" s="18">
        <f t="shared" si="102"/>
        <v>4342</v>
      </c>
      <c r="L161" s="18">
        <f t="shared" si="102"/>
        <v>4206</v>
      </c>
      <c r="M161" s="18">
        <f t="shared" si="102"/>
        <v>4224</v>
      </c>
      <c r="N161" s="7">
        <f>SUM(B161:M161)</f>
        <v>50936</v>
      </c>
    </row>
    <row r="162" spans="1:14" ht="15">
      <c r="A162" s="14" t="s">
        <v>21</v>
      </c>
      <c r="B162" s="8">
        <f aca="true" t="shared" si="103" ref="B162:G162">B89+B136</f>
        <v>11334036.7</v>
      </c>
      <c r="C162" s="8">
        <f t="shared" si="103"/>
        <v>11269185.950000001</v>
      </c>
      <c r="D162" s="8">
        <f t="shared" si="103"/>
        <v>10269808.43</v>
      </c>
      <c r="E162" s="8">
        <f t="shared" si="103"/>
        <v>9867675.5</v>
      </c>
      <c r="F162" s="8">
        <f t="shared" si="103"/>
        <v>9209352.66</v>
      </c>
      <c r="G162" s="8">
        <f t="shared" si="103"/>
        <v>7572406.399999999</v>
      </c>
      <c r="H162" s="8">
        <f aca="true" t="shared" si="104" ref="H162:M162">H89+H136</f>
        <v>9026264.85</v>
      </c>
      <c r="I162" s="8">
        <f t="shared" si="104"/>
        <v>9115245.510000002</v>
      </c>
      <c r="J162" s="8">
        <f t="shared" si="104"/>
        <v>9462872.6</v>
      </c>
      <c r="K162" s="8">
        <f t="shared" si="104"/>
        <v>8583826.76</v>
      </c>
      <c r="L162" s="8">
        <f t="shared" si="104"/>
        <v>10378634.23</v>
      </c>
      <c r="M162" s="8">
        <f t="shared" si="104"/>
        <v>10383384.74</v>
      </c>
      <c r="N162" s="8">
        <f>SUM(B162:M162)</f>
        <v>116472694.33</v>
      </c>
    </row>
    <row r="163" spans="1:14" ht="15">
      <c r="A163" s="14" t="s">
        <v>8</v>
      </c>
      <c r="B163" s="8">
        <f aca="true" t="shared" si="105" ref="B163:J163">SUM(B162/B161/B167)</f>
        <v>80.69329009770378</v>
      </c>
      <c r="C163" s="8">
        <f t="shared" si="105"/>
        <v>78.31153111145085</v>
      </c>
      <c r="D163" s="8">
        <f t="shared" si="105"/>
        <v>74.84917595132016</v>
      </c>
      <c r="E163" s="8">
        <f t="shared" si="105"/>
        <v>76.18767661637764</v>
      </c>
      <c r="F163" s="8">
        <f t="shared" si="105"/>
        <v>74.46616427177646</v>
      </c>
      <c r="G163" s="8">
        <f t="shared" si="105"/>
        <v>59.44783991081732</v>
      </c>
      <c r="H163" s="8">
        <f t="shared" si="105"/>
        <v>74.77396863661215</v>
      </c>
      <c r="I163" s="8">
        <f t="shared" si="105"/>
        <v>82.47896693691413</v>
      </c>
      <c r="J163" s="8">
        <f t="shared" si="105"/>
        <v>76.69697357756525</v>
      </c>
      <c r="K163" s="8">
        <f>SUM(K162/K161/K167)</f>
        <v>75.59958852702009</v>
      </c>
      <c r="L163" s="8">
        <f>SUM(L162/L161/L167)</f>
        <v>81.25051946894936</v>
      </c>
      <c r="M163" s="8">
        <f>SUM(M162/M161/M167)</f>
        <v>81.93958917297981</v>
      </c>
      <c r="N163" s="8">
        <f>SUM(N162/N161/N167)</f>
        <v>76.3828473127579</v>
      </c>
    </row>
    <row r="164" spans="1:13" ht="15">
      <c r="A164" s="14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spans="1:14" ht="15">
      <c r="A165" s="14" t="s">
        <v>22</v>
      </c>
      <c r="B165" s="8">
        <v>226720.99</v>
      </c>
      <c r="C165" s="8">
        <v>282960.17</v>
      </c>
      <c r="D165" s="8">
        <v>425802.51</v>
      </c>
      <c r="E165" s="8">
        <v>759669.47</v>
      </c>
      <c r="F165" s="8">
        <v>972324.24</v>
      </c>
      <c r="G165" s="8">
        <v>946938.67</v>
      </c>
      <c r="H165" s="8">
        <v>1199721.99</v>
      </c>
      <c r="I165" s="8">
        <v>1271971.93</v>
      </c>
      <c r="J165" s="8">
        <v>1419204.86</v>
      </c>
      <c r="K165" s="8">
        <v>1273552.74</v>
      </c>
      <c r="L165" s="8">
        <v>1562778.25</v>
      </c>
      <c r="M165" s="8">
        <v>1588522.97</v>
      </c>
      <c r="N165" s="8">
        <f>SUM(B165:M165)</f>
        <v>11930168.790000001</v>
      </c>
    </row>
    <row r="166" spans="1:14" ht="15">
      <c r="A166" s="14" t="s">
        <v>23</v>
      </c>
      <c r="B166" s="7">
        <v>21</v>
      </c>
      <c r="C166" s="7">
        <v>21</v>
      </c>
      <c r="D166" s="7">
        <v>21</v>
      </c>
      <c r="E166" s="7">
        <v>19</v>
      </c>
      <c r="F166" s="7">
        <v>19</v>
      </c>
      <c r="G166" s="7">
        <v>18</v>
      </c>
      <c r="H166" s="7">
        <v>17</v>
      </c>
      <c r="I166" s="7">
        <v>17</v>
      </c>
      <c r="J166" s="7">
        <v>17</v>
      </c>
      <c r="K166" s="7">
        <v>20</v>
      </c>
      <c r="L166" s="7">
        <v>19</v>
      </c>
      <c r="M166" s="7">
        <v>19</v>
      </c>
      <c r="N166" s="7">
        <f>SUM(B166:M166)</f>
        <v>228</v>
      </c>
    </row>
    <row r="167" spans="1:15" ht="15">
      <c r="A167" s="14" t="s">
        <v>24</v>
      </c>
      <c r="B167" s="8">
        <v>30.33</v>
      </c>
      <c r="C167" s="8">
        <v>31</v>
      </c>
      <c r="D167" s="8">
        <v>29.86</v>
      </c>
      <c r="E167" s="8">
        <v>31</v>
      </c>
      <c r="F167" s="8">
        <v>29.53</v>
      </c>
      <c r="G167" s="8">
        <v>31</v>
      </c>
      <c r="H167" s="8">
        <v>31</v>
      </c>
      <c r="I167" s="8">
        <v>28</v>
      </c>
      <c r="J167" s="8">
        <v>31</v>
      </c>
      <c r="K167" s="8">
        <v>26.15</v>
      </c>
      <c r="L167" s="8">
        <v>30.37</v>
      </c>
      <c r="M167" s="8">
        <v>30</v>
      </c>
      <c r="N167" s="8">
        <f>AVERAGE(B167:M167)</f>
        <v>29.936666666666667</v>
      </c>
      <c r="O167" s="32"/>
    </row>
    <row r="168" spans="1:14" ht="15">
      <c r="A168" s="3"/>
      <c r="B168" s="3"/>
      <c r="C168" s="3"/>
      <c r="D168" s="3"/>
      <c r="E168" s="9"/>
      <c r="F168" s="9"/>
      <c r="G168" s="9"/>
      <c r="H168" s="9"/>
      <c r="I168" s="9"/>
      <c r="J168" s="9"/>
      <c r="K168" s="9"/>
      <c r="L168" s="9"/>
      <c r="M168" s="9"/>
      <c r="N168" s="3"/>
    </row>
    <row r="169" spans="1:14" ht="20.25">
      <c r="A169" s="12" t="s">
        <v>35</v>
      </c>
      <c r="B169" s="3"/>
      <c r="C169" s="3"/>
      <c r="D169" s="3"/>
      <c r="E169" s="9"/>
      <c r="F169" s="9"/>
      <c r="G169" s="9"/>
      <c r="H169" s="9"/>
      <c r="I169" s="9"/>
      <c r="J169" s="9"/>
      <c r="K169" s="9"/>
      <c r="L169" s="9"/>
      <c r="M169" s="9"/>
      <c r="N169" s="3"/>
    </row>
    <row r="170" spans="1:14" ht="15.75" thickBot="1">
      <c r="A170" s="13" t="s">
        <v>26</v>
      </c>
      <c r="B170" s="4" t="s">
        <v>36</v>
      </c>
      <c r="C170" s="4" t="s">
        <v>37</v>
      </c>
      <c r="D170" s="4" t="s">
        <v>38</v>
      </c>
      <c r="E170" s="5" t="s">
        <v>1</v>
      </c>
      <c r="F170" s="5" t="s">
        <v>2</v>
      </c>
      <c r="G170" s="5" t="s">
        <v>3</v>
      </c>
      <c r="H170" s="5" t="s">
        <v>4</v>
      </c>
      <c r="I170" s="5" t="s">
        <v>31</v>
      </c>
      <c r="J170" s="5" t="s">
        <v>32</v>
      </c>
      <c r="K170" s="5" t="s">
        <v>33</v>
      </c>
      <c r="L170" s="5" t="s">
        <v>34</v>
      </c>
      <c r="M170" s="5" t="s">
        <v>39</v>
      </c>
      <c r="N170" s="5" t="s">
        <v>28</v>
      </c>
    </row>
    <row r="171" spans="1:14" ht="15.75" thickTop="1">
      <c r="A171" s="6" t="s">
        <v>6</v>
      </c>
      <c r="B171" s="15">
        <f>SUM(B177+B183+B189+B195+B201+B207+B213)</f>
        <v>6077</v>
      </c>
      <c r="C171" s="15">
        <f aca="true" t="shared" si="106" ref="C171:M171">SUM(C177+C183+C189+C195+C201+C207+C213)</f>
        <v>6067</v>
      </c>
      <c r="D171" s="15">
        <f t="shared" si="106"/>
        <v>6065</v>
      </c>
      <c r="E171" s="15">
        <f t="shared" si="106"/>
        <v>6003</v>
      </c>
      <c r="F171" s="15">
        <f t="shared" si="106"/>
        <v>6047</v>
      </c>
      <c r="G171" s="15">
        <f t="shared" si="106"/>
        <v>7181</v>
      </c>
      <c r="H171" s="15">
        <f t="shared" si="106"/>
        <v>7145</v>
      </c>
      <c r="I171" s="15">
        <f t="shared" si="106"/>
        <v>7044</v>
      </c>
      <c r="J171" s="15">
        <f t="shared" si="106"/>
        <v>6948</v>
      </c>
      <c r="K171" s="15">
        <f t="shared" si="106"/>
        <v>7027</v>
      </c>
      <c r="L171" s="15">
        <f t="shared" si="106"/>
        <v>7046</v>
      </c>
      <c r="M171" s="15">
        <f t="shared" si="106"/>
        <v>6977</v>
      </c>
      <c r="N171" s="15">
        <f>SUM(N177+N183+N189+N195+N201+N207+N213)</f>
        <v>79627</v>
      </c>
    </row>
    <row r="172" spans="1:14" ht="15">
      <c r="A172" s="6" t="s">
        <v>7</v>
      </c>
      <c r="B172" s="16">
        <f>SUM(B178+B184+B190+B196+B202+B208+B214)</f>
        <v>422246429.9</v>
      </c>
      <c r="C172" s="16">
        <f aca="true" t="shared" si="107" ref="C172:M172">SUM(C178+C184+C190+C196+C202+C208+C214)</f>
        <v>415960269.77</v>
      </c>
      <c r="D172" s="16">
        <f t="shared" si="107"/>
        <v>411283714.15</v>
      </c>
      <c r="E172" s="16">
        <f t="shared" si="107"/>
        <v>413531916.8</v>
      </c>
      <c r="F172" s="16">
        <f t="shared" si="107"/>
        <v>391696086.81</v>
      </c>
      <c r="G172" s="16">
        <f t="shared" si="107"/>
        <v>379531158.45</v>
      </c>
      <c r="H172" s="16">
        <f t="shared" si="107"/>
        <v>464528466.40999997</v>
      </c>
      <c r="I172" s="16">
        <f t="shared" si="107"/>
        <v>456479021.65999997</v>
      </c>
      <c r="J172" s="16">
        <f t="shared" si="107"/>
        <v>490256628.90999997</v>
      </c>
      <c r="K172" s="16">
        <f t="shared" si="107"/>
        <v>480991733.61</v>
      </c>
      <c r="L172" s="16">
        <f t="shared" si="107"/>
        <v>551766138.03</v>
      </c>
      <c r="M172" s="16">
        <f t="shared" si="107"/>
        <v>508568041.24</v>
      </c>
      <c r="N172" s="16">
        <f>SUM(N178+N184+N190+N196+N202+N208+N214)</f>
        <v>5386839605.74</v>
      </c>
    </row>
    <row r="173" spans="1:14" ht="15">
      <c r="A173" s="6" t="s">
        <v>0</v>
      </c>
      <c r="B173" s="16">
        <f>SUM(B179+B185+B191+B197+B203+B209+B215)</f>
        <v>24760997.200000003</v>
      </c>
      <c r="C173" s="16">
        <f aca="true" t="shared" si="108" ref="C173:M173">SUM(C179+C185+C191+C197+C203+C209+C215)</f>
        <v>23949284.94</v>
      </c>
      <c r="D173" s="16">
        <f t="shared" si="108"/>
        <v>22873450.15</v>
      </c>
      <c r="E173" s="16">
        <f t="shared" si="108"/>
        <v>23110686.439999998</v>
      </c>
      <c r="F173" s="16">
        <f t="shared" si="108"/>
        <v>21739723.33</v>
      </c>
      <c r="G173" s="16">
        <f t="shared" si="108"/>
        <v>20350020.26</v>
      </c>
      <c r="H173" s="16">
        <f t="shared" si="108"/>
        <v>25242830.98</v>
      </c>
      <c r="I173" s="16">
        <f t="shared" si="108"/>
        <v>25757382.88</v>
      </c>
      <c r="J173" s="16">
        <f t="shared" si="108"/>
        <v>27237150.389999997</v>
      </c>
      <c r="K173" s="16">
        <f t="shared" si="108"/>
        <v>26722583.35</v>
      </c>
      <c r="L173" s="16">
        <f t="shared" si="108"/>
        <v>29103363.49</v>
      </c>
      <c r="M173" s="16">
        <f t="shared" si="108"/>
        <v>27857222.81</v>
      </c>
      <c r="N173" s="16">
        <f>SUM(N179+N185+N191+N197+N203+N209+N215)</f>
        <v>298704696.21999997</v>
      </c>
    </row>
    <row r="174" spans="1:14" ht="15">
      <c r="A174" s="6" t="s">
        <v>8</v>
      </c>
      <c r="B174" s="8">
        <f>SUM(B173/B171/B251)</f>
        <v>131.43686772441836</v>
      </c>
      <c r="C174" s="8">
        <f aca="true" t="shared" si="109" ref="C174:N174">SUM(C173/C171/C251)</f>
        <v>127.33765925658109</v>
      </c>
      <c r="D174" s="8">
        <f t="shared" si="109"/>
        <v>125.71283402033525</v>
      </c>
      <c r="E174" s="8">
        <f t="shared" si="109"/>
        <v>124.18890791163557</v>
      </c>
      <c r="F174" s="8">
        <f t="shared" si="109"/>
        <v>119.8375135328813</v>
      </c>
      <c r="G174" s="8">
        <f t="shared" si="109"/>
        <v>96.16117986956777</v>
      </c>
      <c r="H174" s="8">
        <f t="shared" si="109"/>
        <v>113.96569213752004</v>
      </c>
      <c r="I174" s="8">
        <f t="shared" si="109"/>
        <v>135.98518117748523</v>
      </c>
      <c r="J174" s="8">
        <f t="shared" si="109"/>
        <v>126.4562110702546</v>
      </c>
      <c r="K174" s="8">
        <f>SUM(K173/K171/K251)</f>
        <v>126.76145984535839</v>
      </c>
      <c r="L174" s="8">
        <f>SUM(L173/L171/L251)</f>
        <v>133.24129677785612</v>
      </c>
      <c r="M174" s="8">
        <f>SUM(M173/M171/M251)</f>
        <v>133.09074009841862</v>
      </c>
      <c r="N174" s="8">
        <f t="shared" si="109"/>
        <v>124.22891494536202</v>
      </c>
    </row>
    <row r="175" spans="1:14" ht="15">
      <c r="A175" s="6" t="s">
        <v>9</v>
      </c>
      <c r="B175" s="17">
        <f aca="true" t="shared" si="110" ref="B175:N175">SUM(B173/B172)</f>
        <v>0.058641104925065</v>
      </c>
      <c r="C175" s="17">
        <f t="shared" si="110"/>
        <v>0.0575758952970255</v>
      </c>
      <c r="D175" s="17">
        <f t="shared" si="110"/>
        <v>0.05561477238959621</v>
      </c>
      <c r="E175" s="17">
        <f t="shared" si="110"/>
        <v>0.05588610092985209</v>
      </c>
      <c r="F175" s="17">
        <f t="shared" si="110"/>
        <v>0.055501507577085614</v>
      </c>
      <c r="G175" s="17">
        <f t="shared" si="110"/>
        <v>0.05361883947317844</v>
      </c>
      <c r="H175" s="17">
        <f t="shared" si="110"/>
        <v>0.05434076231126014</v>
      </c>
      <c r="I175" s="17">
        <f t="shared" si="110"/>
        <v>0.056426213818835495</v>
      </c>
      <c r="J175" s="17">
        <f t="shared" si="110"/>
        <v>0.055556924238958375</v>
      </c>
      <c r="K175" s="17">
        <f t="shared" si="110"/>
        <v>0.055557261139268004</v>
      </c>
      <c r="L175" s="17">
        <f t="shared" si="110"/>
        <v>0.052745831039775815</v>
      </c>
      <c r="M175" s="17">
        <f t="shared" si="110"/>
        <v>0.05477580294286287</v>
      </c>
      <c r="N175" s="17">
        <f t="shared" si="110"/>
        <v>0.05545082424613353</v>
      </c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14" t="s">
        <v>40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7</v>
      </c>
      <c r="I177" s="3">
        <v>6</v>
      </c>
      <c r="J177" s="3">
        <v>12</v>
      </c>
      <c r="K177" s="3">
        <v>12</v>
      </c>
      <c r="L177" s="3">
        <v>13</v>
      </c>
      <c r="M177" s="3">
        <v>14</v>
      </c>
      <c r="N177" s="3">
        <f>SUM(B177:M177)</f>
        <v>64</v>
      </c>
    </row>
    <row r="178" spans="1:14" s="50" customFormat="1" ht="15">
      <c r="A178" s="46" t="s">
        <v>7</v>
      </c>
      <c r="B178" s="49">
        <v>0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119254.56</v>
      </c>
      <c r="I178" s="49">
        <v>133847.66</v>
      </c>
      <c r="J178" s="49">
        <v>398086.11</v>
      </c>
      <c r="K178" s="49">
        <v>584126.26</v>
      </c>
      <c r="L178" s="49">
        <v>754211.08</v>
      </c>
      <c r="M178" s="49">
        <v>803302.39</v>
      </c>
      <c r="N178" s="49">
        <f>SUM(B178:M178)</f>
        <v>2792828.06</v>
      </c>
    </row>
    <row r="179" spans="1:14" s="50" customFormat="1" ht="15">
      <c r="A179" s="46" t="s">
        <v>0</v>
      </c>
      <c r="B179" s="49">
        <v>0</v>
      </c>
      <c r="C179" s="49">
        <v>0</v>
      </c>
      <c r="D179" s="49">
        <v>0</v>
      </c>
      <c r="E179" s="49">
        <v>0</v>
      </c>
      <c r="F179" s="49">
        <v>0</v>
      </c>
      <c r="G179" s="49">
        <v>0</v>
      </c>
      <c r="H179" s="49">
        <v>3330.29</v>
      </c>
      <c r="I179" s="49">
        <v>8154.02</v>
      </c>
      <c r="J179" s="49">
        <v>16018.26</v>
      </c>
      <c r="K179" s="49">
        <v>19879.08</v>
      </c>
      <c r="L179" s="49">
        <v>29148.11</v>
      </c>
      <c r="M179" s="49">
        <v>20551.23</v>
      </c>
      <c r="N179" s="49">
        <f>SUM(B179:M179)</f>
        <v>97080.99</v>
      </c>
    </row>
    <row r="180" spans="1:14" ht="15">
      <c r="A180" s="6" t="s">
        <v>8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f aca="true" t="shared" si="111" ref="H180:N180">SUM(H179/H177/H251)</f>
        <v>15.346958525345622</v>
      </c>
      <c r="I180" s="42">
        <f t="shared" si="111"/>
        <v>50.53935787777365</v>
      </c>
      <c r="J180" s="8">
        <f t="shared" si="111"/>
        <v>43.05983870967742</v>
      </c>
      <c r="K180" s="42">
        <f t="shared" si="111"/>
        <v>55.21966666666667</v>
      </c>
      <c r="L180" s="42">
        <f t="shared" si="111"/>
        <v>72.32781637717122</v>
      </c>
      <c r="M180" s="42">
        <f t="shared" si="111"/>
        <v>48.9315</v>
      </c>
      <c r="N180" s="42">
        <f t="shared" si="111"/>
        <v>50.23370577602384</v>
      </c>
    </row>
    <row r="181" spans="1:14" ht="15">
      <c r="A181" s="6" t="s">
        <v>9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f aca="true" t="shared" si="112" ref="H181:N181">SUM(H179/H178)</f>
        <v>0.02792589230969449</v>
      </c>
      <c r="I181" s="21">
        <f t="shared" si="112"/>
        <v>0.06092015355367438</v>
      </c>
      <c r="J181" s="21">
        <f t="shared" si="112"/>
        <v>0.040238178619193724</v>
      </c>
      <c r="K181" s="21">
        <f t="shared" si="112"/>
        <v>0.03403216284095839</v>
      </c>
      <c r="L181" s="21">
        <f t="shared" si="112"/>
        <v>0.038647151670060324</v>
      </c>
      <c r="M181" s="21">
        <f t="shared" si="112"/>
        <v>0.025583429423134168</v>
      </c>
      <c r="N181" s="21">
        <f t="shared" si="112"/>
        <v>0.03476081875230085</v>
      </c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14" t="s">
        <v>10</v>
      </c>
      <c r="B183" s="7">
        <v>1280</v>
      </c>
      <c r="C183" s="7">
        <v>1277</v>
      </c>
      <c r="D183" s="23">
        <v>1300</v>
      </c>
      <c r="E183" s="23">
        <v>1359</v>
      </c>
      <c r="F183" s="23">
        <v>1424</v>
      </c>
      <c r="G183" s="23">
        <v>1750</v>
      </c>
      <c r="H183" s="23">
        <v>1751</v>
      </c>
      <c r="I183" s="23">
        <v>1717</v>
      </c>
      <c r="J183" s="23">
        <v>1735</v>
      </c>
      <c r="K183" s="23">
        <v>1787</v>
      </c>
      <c r="L183" s="23">
        <v>1849</v>
      </c>
      <c r="M183" s="23">
        <v>1934</v>
      </c>
      <c r="N183" s="7">
        <f>SUM(B183:M183)</f>
        <v>19163</v>
      </c>
    </row>
    <row r="184" spans="1:14" ht="15">
      <c r="A184" s="6" t="s">
        <v>7</v>
      </c>
      <c r="B184" s="8">
        <v>53998858.7</v>
      </c>
      <c r="C184" s="8">
        <v>56393286.65</v>
      </c>
      <c r="D184" s="24">
        <v>56567494.4</v>
      </c>
      <c r="E184" s="24">
        <v>63883716.65</v>
      </c>
      <c r="F184" s="24">
        <v>63074349.16</v>
      </c>
      <c r="G184" s="24">
        <v>67210485.35</v>
      </c>
      <c r="H184" s="24">
        <v>80354335.3</v>
      </c>
      <c r="I184" s="24">
        <v>81416121.2</v>
      </c>
      <c r="J184" s="24">
        <v>90791168.35</v>
      </c>
      <c r="K184" s="24">
        <v>91921160.85</v>
      </c>
      <c r="L184" s="24">
        <v>103275635.05</v>
      </c>
      <c r="M184" s="24">
        <v>96023421.75</v>
      </c>
      <c r="N184" s="8">
        <f>SUM(B184:M184)</f>
        <v>904910033.41</v>
      </c>
    </row>
    <row r="185" spans="1:14" ht="15">
      <c r="A185" s="6" t="s">
        <v>0</v>
      </c>
      <c r="B185" s="8">
        <v>3596485.99</v>
      </c>
      <c r="C185" s="8">
        <v>3602811.06</v>
      </c>
      <c r="D185" s="24">
        <v>3568910.06</v>
      </c>
      <c r="E185" s="24">
        <v>3813618.08</v>
      </c>
      <c r="F185" s="24">
        <v>3834609.86</v>
      </c>
      <c r="G185" s="24">
        <v>4071856.47</v>
      </c>
      <c r="H185" s="24">
        <v>4966511.94</v>
      </c>
      <c r="I185" s="24">
        <v>5078510.13</v>
      </c>
      <c r="J185" s="24">
        <v>5558908.94</v>
      </c>
      <c r="K185" s="24">
        <v>5535435.28</v>
      </c>
      <c r="L185" s="24">
        <v>6447964.46</v>
      </c>
      <c r="M185" s="24">
        <v>6314522.97</v>
      </c>
      <c r="N185" s="8">
        <f>SUM(B185:M185)</f>
        <v>56390145.24</v>
      </c>
    </row>
    <row r="186" spans="1:14" ht="15">
      <c r="A186" s="6" t="s">
        <v>8</v>
      </c>
      <c r="B186" s="8">
        <f>SUM(B185/B183/B251)</f>
        <v>90.63724773185486</v>
      </c>
      <c r="C186" s="8">
        <f>SUM(C185/C183/C251)</f>
        <v>91.00995427791952</v>
      </c>
      <c r="D186" s="24">
        <f aca="true" t="shared" si="113" ref="D186:J186">(D185/D183)/D251</f>
        <v>91.51051435897436</v>
      </c>
      <c r="E186" s="24">
        <f t="shared" si="113"/>
        <v>90.52239739846662</v>
      </c>
      <c r="F186" s="24">
        <f t="shared" si="113"/>
        <v>89.76146676029961</v>
      </c>
      <c r="G186" s="24">
        <f t="shared" si="113"/>
        <v>78.95402530418345</v>
      </c>
      <c r="H186" s="24">
        <f t="shared" si="113"/>
        <v>91.49632357546841</v>
      </c>
      <c r="I186" s="24">
        <f t="shared" si="113"/>
        <v>109.9955778768654</v>
      </c>
      <c r="J186" s="24">
        <f t="shared" si="113"/>
        <v>103.35426122524868</v>
      </c>
      <c r="K186" s="24">
        <f>(K185/K183)/K251</f>
        <v>103.25378250326432</v>
      </c>
      <c r="L186" s="24">
        <f>(L185/L183)/L251</f>
        <v>112.49261955023638</v>
      </c>
      <c r="M186" s="24">
        <f>(M185/M183)/M251</f>
        <v>108.83355687693899</v>
      </c>
      <c r="N186" s="8">
        <f>SUM(N185/N183/N251)</f>
        <v>97.44974536142394</v>
      </c>
    </row>
    <row r="187" spans="1:14" ht="15">
      <c r="A187" s="6" t="s">
        <v>9</v>
      </c>
      <c r="B187" s="17">
        <f>SUM(B185/B184)</f>
        <v>0.06660300007414786</v>
      </c>
      <c r="C187" s="17">
        <f>SUM(C185/C184)</f>
        <v>0.06388723328648198</v>
      </c>
      <c r="D187" s="26">
        <f aca="true" t="shared" si="114" ref="D187:I187">(D185/D184)</f>
        <v>0.06309118156734198</v>
      </c>
      <c r="E187" s="26">
        <f t="shared" si="114"/>
        <v>0.05969624624211654</v>
      </c>
      <c r="F187" s="26">
        <f t="shared" si="114"/>
        <v>0.060795076145340604</v>
      </c>
      <c r="G187" s="26">
        <f t="shared" si="114"/>
        <v>0.060583649244544555</v>
      </c>
      <c r="H187" s="26">
        <f t="shared" si="114"/>
        <v>0.061807641385591805</v>
      </c>
      <c r="I187" s="26">
        <f t="shared" si="114"/>
        <v>0.06237720558468462</v>
      </c>
      <c r="J187" s="26">
        <f>(J185/J184)</f>
        <v>0.06122741937376997</v>
      </c>
      <c r="K187" s="26">
        <f>(K185/K184)</f>
        <v>0.0602193796163313</v>
      </c>
      <c r="L187" s="26">
        <f>(L185/L184)</f>
        <v>0.06243451765635016</v>
      </c>
      <c r="M187" s="26">
        <f>(M185/M184)</f>
        <v>0.06576023698093221</v>
      </c>
      <c r="N187" s="17">
        <f>SUM(N185/N184)</f>
        <v>0.06231574759703272</v>
      </c>
    </row>
    <row r="188" spans="1:14" ht="15">
      <c r="A188" s="3"/>
      <c r="B188" s="8"/>
      <c r="C188" s="8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3"/>
    </row>
    <row r="189" spans="1:14" ht="15">
      <c r="A189" s="14" t="s">
        <v>11</v>
      </c>
      <c r="B189" s="11">
        <v>3</v>
      </c>
      <c r="C189" s="11">
        <v>5</v>
      </c>
      <c r="D189" s="27">
        <v>7</v>
      </c>
      <c r="E189" s="27">
        <v>7</v>
      </c>
      <c r="F189" s="27">
        <v>7</v>
      </c>
      <c r="G189" s="27">
        <v>23</v>
      </c>
      <c r="H189" s="27">
        <v>23</v>
      </c>
      <c r="I189" s="27">
        <v>23</v>
      </c>
      <c r="J189" s="27">
        <v>29</v>
      </c>
      <c r="K189" s="27">
        <v>45</v>
      </c>
      <c r="L189" s="27">
        <v>45</v>
      </c>
      <c r="M189" s="27">
        <v>45</v>
      </c>
      <c r="N189" s="7">
        <f>SUM(B189:M189)</f>
        <v>262</v>
      </c>
    </row>
    <row r="190" spans="1:14" ht="15">
      <c r="A190" s="6" t="s">
        <v>7</v>
      </c>
      <c r="B190" s="8">
        <v>31934.2</v>
      </c>
      <c r="C190" s="8">
        <v>64610.1</v>
      </c>
      <c r="D190" s="24">
        <v>136362.3</v>
      </c>
      <c r="E190" s="24">
        <v>239087</v>
      </c>
      <c r="F190" s="24">
        <v>230570.6</v>
      </c>
      <c r="G190" s="24">
        <v>348999.9</v>
      </c>
      <c r="H190" s="24">
        <v>3374490.8</v>
      </c>
      <c r="I190" s="24">
        <v>4076842.4</v>
      </c>
      <c r="J190" s="24">
        <v>4945299.1</v>
      </c>
      <c r="K190" s="24">
        <v>5775672</v>
      </c>
      <c r="L190" s="24">
        <v>7732676.4</v>
      </c>
      <c r="M190" s="24">
        <v>7628439.1</v>
      </c>
      <c r="N190" s="8">
        <f>SUM(B190:M190)</f>
        <v>34584983.9</v>
      </c>
    </row>
    <row r="191" spans="1:14" ht="15">
      <c r="A191" s="6" t="s">
        <v>0</v>
      </c>
      <c r="B191" s="8">
        <v>2400</v>
      </c>
      <c r="C191" s="8">
        <v>3827.4</v>
      </c>
      <c r="D191" s="24">
        <v>6937.4</v>
      </c>
      <c r="E191" s="24">
        <v>8757.6</v>
      </c>
      <c r="F191" s="24">
        <v>12535.8</v>
      </c>
      <c r="G191" s="24">
        <v>22479.5</v>
      </c>
      <c r="H191" s="24">
        <v>173999.79</v>
      </c>
      <c r="I191" s="24">
        <v>197176.3</v>
      </c>
      <c r="J191" s="24">
        <v>289117.6</v>
      </c>
      <c r="K191" s="24">
        <v>291400.05</v>
      </c>
      <c r="L191" s="24">
        <v>387452.4</v>
      </c>
      <c r="M191" s="24">
        <v>352274.9</v>
      </c>
      <c r="N191" s="8">
        <f>SUM(B191:M191)</f>
        <v>1748358.7399999998</v>
      </c>
    </row>
    <row r="192" spans="1:14" ht="15">
      <c r="A192" s="6" t="s">
        <v>8</v>
      </c>
      <c r="B192" s="8">
        <f>SUM(B191/B189/B251)</f>
        <v>25.806451612903224</v>
      </c>
      <c r="C192" s="8">
        <f>SUM(C191/C189/C251)</f>
        <v>24.692903225806454</v>
      </c>
      <c r="D192" s="24">
        <f aca="true" t="shared" si="115" ref="D192:J192">(D191/D189)/D251</f>
        <v>33.03523809523809</v>
      </c>
      <c r="E192" s="24">
        <f t="shared" si="115"/>
        <v>40.35760368663595</v>
      </c>
      <c r="F192" s="24">
        <f t="shared" si="115"/>
        <v>59.69428571428571</v>
      </c>
      <c r="G192" s="24">
        <f t="shared" si="115"/>
        <v>33.1648987179298</v>
      </c>
      <c r="H192" s="24">
        <f t="shared" si="115"/>
        <v>244.03897615708277</v>
      </c>
      <c r="I192" s="24">
        <f t="shared" si="115"/>
        <v>318.81303862758097</v>
      </c>
      <c r="J192" s="24">
        <f t="shared" si="115"/>
        <v>321.5991101223582</v>
      </c>
      <c r="K192" s="24">
        <f>(K191/K189)/K251</f>
        <v>215.85188888888888</v>
      </c>
      <c r="L192" s="24">
        <f>(L191/L189)/L251</f>
        <v>277.7436559139785</v>
      </c>
      <c r="M192" s="24">
        <f>(M191/M189)/M251</f>
        <v>260.9443703703704</v>
      </c>
      <c r="N192" s="8">
        <f>SUM(N191/N189/N251)</f>
        <v>220.98879440883297</v>
      </c>
    </row>
    <row r="193" spans="1:14" ht="15">
      <c r="A193" s="6" t="s">
        <v>9</v>
      </c>
      <c r="B193" s="17">
        <f>SUM(B191/B190)</f>
        <v>0.07515453651571043</v>
      </c>
      <c r="C193" s="17">
        <f>SUM(C191/C190)</f>
        <v>0.05923841628476043</v>
      </c>
      <c r="D193" s="26">
        <f aca="true" t="shared" si="116" ref="D193:I193">(D191/D190)</f>
        <v>0.050874765239366015</v>
      </c>
      <c r="E193" s="26">
        <f t="shared" si="116"/>
        <v>0.036629344129961064</v>
      </c>
      <c r="F193" s="26">
        <f t="shared" si="116"/>
        <v>0.054368596863607066</v>
      </c>
      <c r="G193" s="26">
        <f t="shared" si="116"/>
        <v>0.06441119324102958</v>
      </c>
      <c r="H193" s="26">
        <f t="shared" si="116"/>
        <v>0.05156327289438751</v>
      </c>
      <c r="I193" s="26">
        <f t="shared" si="116"/>
        <v>0.04836495519179255</v>
      </c>
      <c r="J193" s="26">
        <f>(J191/J190)</f>
        <v>0.05846311702359924</v>
      </c>
      <c r="K193" s="26">
        <f>(K191/K190)</f>
        <v>0.05045301222091559</v>
      </c>
      <c r="L193" s="26">
        <f>(L191/L190)</f>
        <v>0.050105859854681106</v>
      </c>
      <c r="M193" s="26">
        <f>(M191/M190)</f>
        <v>0.046179158721998584</v>
      </c>
      <c r="N193" s="17">
        <f>SUM(N191/N190)</f>
        <v>0.0505525387854814</v>
      </c>
    </row>
    <row r="194" spans="1:14" ht="15">
      <c r="A194" s="3"/>
      <c r="B194" s="8"/>
      <c r="C194" s="8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3"/>
    </row>
    <row r="195" spans="1:14" ht="15">
      <c r="A195" s="14" t="s">
        <v>12</v>
      </c>
      <c r="B195" s="7">
        <v>3107</v>
      </c>
      <c r="C195" s="7">
        <v>3117</v>
      </c>
      <c r="D195" s="23">
        <v>3139</v>
      </c>
      <c r="E195" s="23">
        <v>3066</v>
      </c>
      <c r="F195" s="23">
        <v>3055</v>
      </c>
      <c r="G195" s="23">
        <v>3554</v>
      </c>
      <c r="H195" s="23">
        <v>3502</v>
      </c>
      <c r="I195" s="23">
        <v>3446</v>
      </c>
      <c r="J195" s="23">
        <v>3368</v>
      </c>
      <c r="K195" s="23">
        <v>3389</v>
      </c>
      <c r="L195" s="23">
        <v>3351</v>
      </c>
      <c r="M195" s="23">
        <v>3214</v>
      </c>
      <c r="N195" s="7">
        <f>SUM(B195:M195)</f>
        <v>39308</v>
      </c>
    </row>
    <row r="196" spans="1:14" ht="15">
      <c r="A196" s="6" t="s">
        <v>7</v>
      </c>
      <c r="B196" s="8">
        <v>172797941.5</v>
      </c>
      <c r="C196" s="8">
        <v>167018004.02</v>
      </c>
      <c r="D196" s="24">
        <v>165641858.95</v>
      </c>
      <c r="E196" s="24">
        <v>162181904.15</v>
      </c>
      <c r="F196" s="24">
        <v>151546546.55</v>
      </c>
      <c r="G196" s="24">
        <v>144107462.7</v>
      </c>
      <c r="H196" s="24">
        <v>177907613.25</v>
      </c>
      <c r="I196" s="24">
        <v>175339157.5</v>
      </c>
      <c r="J196" s="24">
        <v>186282882.35</v>
      </c>
      <c r="K196" s="24">
        <v>180292066</v>
      </c>
      <c r="L196" s="24">
        <v>207474639.5</v>
      </c>
      <c r="M196" s="24">
        <v>189423423</v>
      </c>
      <c r="N196" s="8">
        <f>SUM(B196:M196)</f>
        <v>2080013499.47</v>
      </c>
    </row>
    <row r="197" spans="1:14" ht="15">
      <c r="A197" s="6" t="s">
        <v>0</v>
      </c>
      <c r="B197" s="8">
        <v>10593848.3</v>
      </c>
      <c r="C197" s="8">
        <v>10270326.77</v>
      </c>
      <c r="D197" s="24">
        <v>9757371.79</v>
      </c>
      <c r="E197" s="24">
        <v>9582023.56</v>
      </c>
      <c r="F197" s="24">
        <v>8973862.89</v>
      </c>
      <c r="G197" s="24">
        <v>7840274.72</v>
      </c>
      <c r="H197" s="24">
        <v>10043012</v>
      </c>
      <c r="I197" s="24">
        <v>10190748.26</v>
      </c>
      <c r="J197" s="24">
        <v>10855416.65</v>
      </c>
      <c r="K197" s="24">
        <v>10470728.98</v>
      </c>
      <c r="L197" s="24">
        <v>11795077.61</v>
      </c>
      <c r="M197" s="24">
        <v>10661174.3</v>
      </c>
      <c r="N197" s="8">
        <f>SUM(B197:M197)</f>
        <v>121033865.83000001</v>
      </c>
    </row>
    <row r="198" spans="1:14" ht="15">
      <c r="A198" s="6" t="s">
        <v>8</v>
      </c>
      <c r="B198" s="8">
        <f>SUM(B197/B195/B251)</f>
        <v>109.98939231911294</v>
      </c>
      <c r="C198" s="8">
        <f>SUM(C197/C195/C251)</f>
        <v>106.28837457439431</v>
      </c>
      <c r="D198" s="24">
        <f aca="true" t="shared" si="117" ref="D198:J198">(D197/D195)/D251</f>
        <v>103.61443973664649</v>
      </c>
      <c r="E198" s="24">
        <f t="shared" si="117"/>
        <v>100.81459040885467</v>
      </c>
      <c r="F198" s="24">
        <f t="shared" si="117"/>
        <v>97.91448870703765</v>
      </c>
      <c r="G198" s="24">
        <f t="shared" si="117"/>
        <v>74.85722458614666</v>
      </c>
      <c r="H198" s="24">
        <f t="shared" si="117"/>
        <v>92.50946003205542</v>
      </c>
      <c r="I198" s="24">
        <f t="shared" si="117"/>
        <v>109.97652632217367</v>
      </c>
      <c r="J198" s="24">
        <f t="shared" si="117"/>
        <v>103.97111955022604</v>
      </c>
      <c r="K198" s="24">
        <f>(K197/K195)/K251</f>
        <v>102.98740021638635</v>
      </c>
      <c r="L198" s="24">
        <f>(L197/L195)/L251</f>
        <v>113.54412847392689</v>
      </c>
      <c r="M198" s="24">
        <f>(M197/M195)/M251</f>
        <v>110.57015453225473</v>
      </c>
      <c r="N198" s="8">
        <f>SUM(N197/N195/N251)</f>
        <v>101.96871645276283</v>
      </c>
    </row>
    <row r="199" spans="1:14" ht="15">
      <c r="A199" s="6" t="s">
        <v>9</v>
      </c>
      <c r="B199" s="17">
        <f>SUM(B197/B196)</f>
        <v>0.06130772281219566</v>
      </c>
      <c r="C199" s="17">
        <f>SUM(C197/C196)</f>
        <v>0.061492333298212284</v>
      </c>
      <c r="D199" s="26">
        <f aca="true" t="shared" si="118" ref="D199:I199">(D197/D196)</f>
        <v>0.058906437369465416</v>
      </c>
      <c r="E199" s="26">
        <f t="shared" si="118"/>
        <v>0.05908195251634059</v>
      </c>
      <c r="F199" s="26">
        <f t="shared" si="118"/>
        <v>0.059215225251201875</v>
      </c>
      <c r="G199" s="26">
        <f t="shared" si="118"/>
        <v>0.05440575091049744</v>
      </c>
      <c r="H199" s="26">
        <f t="shared" si="118"/>
        <v>0.05645071515791357</v>
      </c>
      <c r="I199" s="26">
        <f t="shared" si="118"/>
        <v>0.05812020774652119</v>
      </c>
      <c r="J199" s="26">
        <f>(J197/J196)</f>
        <v>0.058273828024649955</v>
      </c>
      <c r="K199" s="26">
        <f>(K197/K196)</f>
        <v>0.05807648230066874</v>
      </c>
      <c r="L199" s="26">
        <f>(L197/L196)</f>
        <v>0.056850695769012284</v>
      </c>
      <c r="M199" s="26">
        <f>(M197/M196)</f>
        <v>0.05628223865429779</v>
      </c>
      <c r="N199" s="17">
        <f>SUM(N197/N196)</f>
        <v>0.05818898091807585</v>
      </c>
    </row>
    <row r="200" spans="1:14" ht="15">
      <c r="A200" s="3"/>
      <c r="B200" s="8"/>
      <c r="C200" s="8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3"/>
    </row>
    <row r="201" spans="1:14" ht="15">
      <c r="A201" s="14" t="s">
        <v>13</v>
      </c>
      <c r="B201" s="9">
        <v>51</v>
      </c>
      <c r="C201" s="9">
        <v>54</v>
      </c>
      <c r="D201" s="22">
        <v>54</v>
      </c>
      <c r="E201" s="22">
        <v>61</v>
      </c>
      <c r="F201" s="22">
        <v>61</v>
      </c>
      <c r="G201" s="22">
        <v>77</v>
      </c>
      <c r="H201" s="22">
        <v>77</v>
      </c>
      <c r="I201" s="22">
        <v>79</v>
      </c>
      <c r="J201" s="22">
        <v>74</v>
      </c>
      <c r="K201" s="22">
        <v>74</v>
      </c>
      <c r="L201" s="22">
        <v>74</v>
      </c>
      <c r="M201" s="22">
        <v>74</v>
      </c>
      <c r="N201" s="7">
        <f>SUM(B201:M201)</f>
        <v>810</v>
      </c>
    </row>
    <row r="202" spans="1:14" ht="15">
      <c r="A202" s="6" t="s">
        <v>7</v>
      </c>
      <c r="B202" s="8">
        <v>2852629.5</v>
      </c>
      <c r="C202" s="8">
        <v>2837119</v>
      </c>
      <c r="D202" s="24">
        <v>2699030.5</v>
      </c>
      <c r="E202" s="24">
        <v>2890695</v>
      </c>
      <c r="F202" s="24">
        <v>3030968.5</v>
      </c>
      <c r="G202" s="24">
        <v>3404159</v>
      </c>
      <c r="H202" s="24">
        <v>4831646.5</v>
      </c>
      <c r="I202" s="24">
        <v>4490381</v>
      </c>
      <c r="J202" s="24">
        <v>4977157</v>
      </c>
      <c r="K202" s="24">
        <v>4477172.5</v>
      </c>
      <c r="L202" s="24">
        <v>5312825.5</v>
      </c>
      <c r="M202" s="24">
        <v>5191826</v>
      </c>
      <c r="N202" s="8">
        <f>SUM(B202:M202)</f>
        <v>46995610</v>
      </c>
    </row>
    <row r="203" spans="1:14" ht="15">
      <c r="A203" s="6" t="s">
        <v>0</v>
      </c>
      <c r="B203" s="8">
        <v>145548.25</v>
      </c>
      <c r="C203" s="8">
        <v>180372.5</v>
      </c>
      <c r="D203" s="24">
        <v>129912</v>
      </c>
      <c r="E203" s="24">
        <v>171638.25</v>
      </c>
      <c r="F203" s="24">
        <v>123733.25</v>
      </c>
      <c r="G203" s="24">
        <v>142314.25</v>
      </c>
      <c r="H203" s="24">
        <v>268312</v>
      </c>
      <c r="I203" s="24">
        <v>263313.75</v>
      </c>
      <c r="J203" s="24">
        <v>237727.5</v>
      </c>
      <c r="K203" s="24">
        <v>277867.5</v>
      </c>
      <c r="L203" s="24">
        <v>270987.5</v>
      </c>
      <c r="M203" s="24">
        <v>311947.5</v>
      </c>
      <c r="N203" s="8">
        <f>SUM(B203:M203)</f>
        <v>2523674.25</v>
      </c>
    </row>
    <row r="204" spans="1:14" ht="15">
      <c r="A204" s="6" t="s">
        <v>8</v>
      </c>
      <c r="B204" s="8">
        <f>SUM(B203/B201/B251)</f>
        <v>92.06087919038583</v>
      </c>
      <c r="C204" s="8">
        <f>SUM(C203/C201/C251)</f>
        <v>107.74940262843488</v>
      </c>
      <c r="D204" s="24">
        <f aca="true" t="shared" si="119" ref="D204:I204">(D203/D201)/D251</f>
        <v>80.19259259259259</v>
      </c>
      <c r="E204" s="24">
        <f t="shared" si="119"/>
        <v>90.76586462189319</v>
      </c>
      <c r="F204" s="24">
        <f t="shared" si="119"/>
        <v>67.61379781420766</v>
      </c>
      <c r="G204" s="24">
        <f t="shared" si="119"/>
        <v>62.71588099718402</v>
      </c>
      <c r="H204" s="24">
        <f t="shared" si="119"/>
        <v>112.40552995391705</v>
      </c>
      <c r="I204" s="24">
        <f t="shared" si="119"/>
        <v>123.95260107988004</v>
      </c>
      <c r="J204" s="24">
        <f>(I203/I201)/I251</f>
        <v>123.95260107988004</v>
      </c>
      <c r="K204" s="24">
        <f>(J203/J201)/J251</f>
        <v>103.63012205754141</v>
      </c>
      <c r="L204" s="24">
        <f>(K203/K201)/K251</f>
        <v>125.16554054054055</v>
      </c>
      <c r="M204" s="24">
        <f>(L203/L201)/L251</f>
        <v>118.12881429816915</v>
      </c>
      <c r="N204" s="8">
        <f>SUM(N203/N201/N251)</f>
        <v>103.178514920705</v>
      </c>
    </row>
    <row r="205" spans="1:14" ht="15">
      <c r="A205" s="6" t="s">
        <v>9</v>
      </c>
      <c r="B205" s="17">
        <f>SUM(B203/B202)</f>
        <v>0.05102248644627702</v>
      </c>
      <c r="C205" s="17">
        <f>SUM(C203/C202)</f>
        <v>0.06357593742102464</v>
      </c>
      <c r="D205" s="26">
        <f aca="true" t="shared" si="120" ref="D205:I205">(D203/D202)</f>
        <v>0.048132838810083844</v>
      </c>
      <c r="E205" s="26">
        <f t="shared" si="120"/>
        <v>0.05937611889182359</v>
      </c>
      <c r="F205" s="26">
        <f t="shared" si="120"/>
        <v>0.04082300756342403</v>
      </c>
      <c r="G205" s="26">
        <f t="shared" si="120"/>
        <v>0.04180599378583668</v>
      </c>
      <c r="H205" s="26">
        <f t="shared" si="120"/>
        <v>0.05553220832691299</v>
      </c>
      <c r="I205" s="26">
        <f t="shared" si="120"/>
        <v>0.058639511881063096</v>
      </c>
      <c r="J205" s="26">
        <f>(I203/I202)</f>
        <v>0.058639511881063096</v>
      </c>
      <c r="K205" s="26">
        <f>(J203/J202)</f>
        <v>0.047763713300585056</v>
      </c>
      <c r="L205" s="26">
        <f>(K203/K202)</f>
        <v>0.06206316598254814</v>
      </c>
      <c r="M205" s="26">
        <f>(L203/L202)</f>
        <v>0.051006286579523455</v>
      </c>
      <c r="N205" s="17">
        <f>SUM(N203/N202)</f>
        <v>0.05370021263688247</v>
      </c>
    </row>
    <row r="206" spans="1:14" ht="15">
      <c r="A206" s="3"/>
      <c r="B206" s="3"/>
      <c r="C206" s="3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3"/>
    </row>
    <row r="207" spans="1:14" ht="15">
      <c r="A207" s="14" t="s">
        <v>14</v>
      </c>
      <c r="B207" s="7">
        <v>1518</v>
      </c>
      <c r="C207" s="7">
        <v>1497</v>
      </c>
      <c r="D207" s="23">
        <v>1447</v>
      </c>
      <c r="E207" s="23">
        <v>1393</v>
      </c>
      <c r="F207" s="23">
        <v>1385</v>
      </c>
      <c r="G207" s="23">
        <v>1639</v>
      </c>
      <c r="H207" s="23">
        <v>1644</v>
      </c>
      <c r="I207" s="23">
        <v>1634</v>
      </c>
      <c r="J207" s="23">
        <v>1594</v>
      </c>
      <c r="K207" s="23">
        <v>1586</v>
      </c>
      <c r="L207" s="23">
        <v>1581</v>
      </c>
      <c r="M207" s="23">
        <v>1562</v>
      </c>
      <c r="N207" s="7">
        <f>SUM(B207:M207)</f>
        <v>18480</v>
      </c>
    </row>
    <row r="208" spans="1:14" ht="15">
      <c r="A208" s="6" t="s">
        <v>7</v>
      </c>
      <c r="B208" s="8">
        <v>168237801</v>
      </c>
      <c r="C208" s="8">
        <v>163280785</v>
      </c>
      <c r="D208" s="24">
        <v>157735663</v>
      </c>
      <c r="E208" s="24">
        <v>160042059</v>
      </c>
      <c r="F208" s="24">
        <v>151060632</v>
      </c>
      <c r="G208" s="24">
        <v>140099215</v>
      </c>
      <c r="H208" s="24">
        <v>166329001</v>
      </c>
      <c r="I208" s="24">
        <v>159014681.9</v>
      </c>
      <c r="J208" s="24">
        <v>169038516</v>
      </c>
      <c r="K208" s="24">
        <v>165361696</v>
      </c>
      <c r="L208" s="24">
        <v>190746305.5</v>
      </c>
      <c r="M208" s="24">
        <v>174724924</v>
      </c>
      <c r="N208" s="8">
        <f>SUM(B208:M208)</f>
        <v>1965671279.4</v>
      </c>
    </row>
    <row r="209" spans="1:14" ht="15">
      <c r="A209" s="6" t="s">
        <v>0</v>
      </c>
      <c r="B209" s="8">
        <v>9149113.55</v>
      </c>
      <c r="C209" s="8">
        <v>8663692.21</v>
      </c>
      <c r="D209" s="24">
        <v>8135796.43</v>
      </c>
      <c r="E209" s="24">
        <v>8435944.53</v>
      </c>
      <c r="F209" s="24">
        <v>7753553.31</v>
      </c>
      <c r="G209" s="24">
        <v>7084860.27</v>
      </c>
      <c r="H209" s="24">
        <v>8447482.11</v>
      </c>
      <c r="I209" s="24">
        <v>8593720.42</v>
      </c>
      <c r="J209" s="24">
        <v>8936277.78</v>
      </c>
      <c r="K209" s="24">
        <v>8689001.46</v>
      </c>
      <c r="L209" s="24">
        <v>8712146.41</v>
      </c>
      <c r="M209" s="24">
        <v>8648262.35</v>
      </c>
      <c r="N209" s="8">
        <f>SUM(B209:M209)</f>
        <v>101249850.82999998</v>
      </c>
    </row>
    <row r="210" spans="1:14" ht="15">
      <c r="A210" s="6" t="s">
        <v>8</v>
      </c>
      <c r="B210" s="8">
        <f>SUM(B209/B207/B251)</f>
        <v>194.42206532364318</v>
      </c>
      <c r="C210" s="8">
        <f>SUM(C209/C207/C251)</f>
        <v>186.68934018574785</v>
      </c>
      <c r="D210" s="24">
        <f aca="true" t="shared" si="121" ref="D210:J210">(D209/D207)/D251</f>
        <v>187.41756346463947</v>
      </c>
      <c r="E210" s="24">
        <f t="shared" si="121"/>
        <v>195.35336891832432</v>
      </c>
      <c r="F210" s="24">
        <f t="shared" si="121"/>
        <v>186.6077812274368</v>
      </c>
      <c r="G210" s="24">
        <f t="shared" si="121"/>
        <v>146.68043861318102</v>
      </c>
      <c r="H210" s="24">
        <f t="shared" si="121"/>
        <v>165.75390687544146</v>
      </c>
      <c r="I210" s="24">
        <f t="shared" si="121"/>
        <v>195.5862708263823</v>
      </c>
      <c r="J210" s="24">
        <f t="shared" si="121"/>
        <v>180.84505969968023</v>
      </c>
      <c r="K210" s="24">
        <f>(K209/K207)/K251</f>
        <v>182.6187780580076</v>
      </c>
      <c r="L210" s="24">
        <f>(L209/L207)/L251</f>
        <v>177.75900124461856</v>
      </c>
      <c r="M210" s="24">
        <f>(M209/M207)/M251</f>
        <v>184.55532116944087</v>
      </c>
      <c r="N210" s="8">
        <f>SUM(N209/N207/N251)</f>
        <v>181.44016001522482</v>
      </c>
    </row>
    <row r="211" spans="1:14" ht="15">
      <c r="A211" s="6" t="s">
        <v>9</v>
      </c>
      <c r="B211" s="17">
        <f>SUM(B209/B208)</f>
        <v>0.05438203243039298</v>
      </c>
      <c r="C211" s="17">
        <f>SUM(C209/C208)</f>
        <v>0.05306008425914906</v>
      </c>
      <c r="D211" s="26">
        <f aca="true" t="shared" si="122" ref="D211:I211">(D209/D208)</f>
        <v>0.051578674570252385</v>
      </c>
      <c r="E211" s="26">
        <f t="shared" si="122"/>
        <v>0.05271079729110458</v>
      </c>
      <c r="F211" s="26">
        <f t="shared" si="122"/>
        <v>0.05132742533474903</v>
      </c>
      <c r="G211" s="26">
        <f t="shared" si="122"/>
        <v>0.050570306693010374</v>
      </c>
      <c r="H211" s="26">
        <f t="shared" si="122"/>
        <v>0.05078778841460125</v>
      </c>
      <c r="I211" s="26">
        <f t="shared" si="122"/>
        <v>0.05404356577214899</v>
      </c>
      <c r="J211" s="26">
        <f>(J209/J208)</f>
        <v>0.052865335022226526</v>
      </c>
      <c r="K211" s="26">
        <f>(K209/K208)</f>
        <v>0.05254543023071075</v>
      </c>
      <c r="L211" s="26">
        <f>(L209/L208)</f>
        <v>0.04567399817869605</v>
      </c>
      <c r="M211" s="26">
        <f>(M209/M208)</f>
        <v>0.049496443621288966</v>
      </c>
      <c r="N211" s="17">
        <f>SUM(N209/N208)</f>
        <v>0.05150904522596749</v>
      </c>
    </row>
    <row r="212" spans="1:14" ht="15">
      <c r="A212" s="3"/>
      <c r="B212" s="3"/>
      <c r="C212" s="3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3"/>
    </row>
    <row r="213" spans="1:14" ht="15">
      <c r="A213" s="14" t="s">
        <v>15</v>
      </c>
      <c r="B213" s="7">
        <v>118</v>
      </c>
      <c r="C213" s="7">
        <v>117</v>
      </c>
      <c r="D213" s="23">
        <v>118</v>
      </c>
      <c r="E213" s="23">
        <v>117</v>
      </c>
      <c r="F213" s="23">
        <v>115</v>
      </c>
      <c r="G213" s="23">
        <v>138</v>
      </c>
      <c r="H213" s="23">
        <v>141</v>
      </c>
      <c r="I213" s="23">
        <v>139</v>
      </c>
      <c r="J213" s="23">
        <v>136</v>
      </c>
      <c r="K213" s="23">
        <v>134</v>
      </c>
      <c r="L213" s="23">
        <v>133</v>
      </c>
      <c r="M213" s="23">
        <v>134</v>
      </c>
      <c r="N213" s="7">
        <f>SUM(B213:M213)</f>
        <v>1540</v>
      </c>
    </row>
    <row r="214" spans="1:14" ht="15">
      <c r="A214" s="6" t="s">
        <v>7</v>
      </c>
      <c r="B214" s="8">
        <v>24327265</v>
      </c>
      <c r="C214" s="8">
        <v>26366465</v>
      </c>
      <c r="D214" s="24">
        <v>28503305</v>
      </c>
      <c r="E214" s="24">
        <v>24294455</v>
      </c>
      <c r="F214" s="24">
        <v>22753020</v>
      </c>
      <c r="G214" s="24">
        <v>24360836.5</v>
      </c>
      <c r="H214" s="24">
        <v>31612125</v>
      </c>
      <c r="I214" s="24">
        <v>32007990</v>
      </c>
      <c r="J214" s="24">
        <v>33823520</v>
      </c>
      <c r="K214" s="24">
        <v>32579840</v>
      </c>
      <c r="L214" s="24">
        <v>36469845</v>
      </c>
      <c r="M214" s="24">
        <v>34772705</v>
      </c>
      <c r="N214" s="8">
        <f>SUM(B214:M214)</f>
        <v>351871371.5</v>
      </c>
    </row>
    <row r="215" spans="1:14" ht="15">
      <c r="A215" s="6" t="s">
        <v>0</v>
      </c>
      <c r="B215" s="8">
        <v>1273601.11</v>
      </c>
      <c r="C215" s="8">
        <v>1228255</v>
      </c>
      <c r="D215" s="24">
        <v>1274522.47</v>
      </c>
      <c r="E215" s="24">
        <v>1098704.42</v>
      </c>
      <c r="F215" s="24">
        <v>1041428.22</v>
      </c>
      <c r="G215" s="24">
        <v>1188235.05</v>
      </c>
      <c r="H215" s="24">
        <v>1340182.85</v>
      </c>
      <c r="I215" s="24">
        <v>1425760</v>
      </c>
      <c r="J215" s="24">
        <v>1343683.66</v>
      </c>
      <c r="K215" s="24">
        <v>1438271</v>
      </c>
      <c r="L215" s="24">
        <v>1460587</v>
      </c>
      <c r="M215" s="24">
        <v>1548489.56</v>
      </c>
      <c r="N215" s="8">
        <f>SUM(B215:M215)</f>
        <v>15661720.34</v>
      </c>
    </row>
    <row r="216" spans="1:14" ht="15">
      <c r="A216" s="6" t="s">
        <v>8</v>
      </c>
      <c r="B216" s="8">
        <f>SUM(B215/B213/B251)</f>
        <v>348.16870147621654</v>
      </c>
      <c r="C216" s="8">
        <f>SUM(C215/C213/C251)</f>
        <v>338.64212848083815</v>
      </c>
      <c r="D216" s="24">
        <f aca="true" t="shared" si="123" ref="D216:J216">(D215/D213)/D251</f>
        <v>360.03459604519776</v>
      </c>
      <c r="E216" s="24">
        <f t="shared" si="123"/>
        <v>302.9237441411635</v>
      </c>
      <c r="F216" s="24">
        <f t="shared" si="123"/>
        <v>301.863252173913</v>
      </c>
      <c r="G216" s="24">
        <f t="shared" si="123"/>
        <v>292.1750564317434</v>
      </c>
      <c r="H216" s="24">
        <f t="shared" si="123"/>
        <v>306.60783573552965</v>
      </c>
      <c r="I216" s="24">
        <f t="shared" si="123"/>
        <v>381.45281469134846</v>
      </c>
      <c r="J216" s="24">
        <f t="shared" si="123"/>
        <v>318.71054554079694</v>
      </c>
      <c r="K216" s="24">
        <f>(K215/K213)/K251</f>
        <v>357.7788557213931</v>
      </c>
      <c r="L216" s="24">
        <f>(L215/L213)/L251</f>
        <v>354.2534562211982</v>
      </c>
      <c r="M216" s="24">
        <f>(M215/M213)/M251</f>
        <v>385.19640796019905</v>
      </c>
      <c r="N216" s="8">
        <f>SUM(N215/N213/N251)</f>
        <v>336.7904274001746</v>
      </c>
    </row>
    <row r="217" spans="1:14" ht="15">
      <c r="A217" s="6" t="s">
        <v>9</v>
      </c>
      <c r="B217" s="17">
        <f>SUM(B215/B214)</f>
        <v>0.05235282757843926</v>
      </c>
      <c r="C217" s="17">
        <f>SUM(C215/C214)</f>
        <v>0.04658398461834</v>
      </c>
      <c r="D217" s="26">
        <f aca="true" t="shared" si="124" ref="D217:I217">(D215/D214)</f>
        <v>0.04471490130705895</v>
      </c>
      <c r="E217" s="26">
        <f t="shared" si="124"/>
        <v>0.04522449340806369</v>
      </c>
      <c r="F217" s="26">
        <f t="shared" si="124"/>
        <v>0.04577098864238681</v>
      </c>
      <c r="G217" s="26">
        <f t="shared" si="124"/>
        <v>0.04877644698284478</v>
      </c>
      <c r="H217" s="26">
        <f t="shared" si="124"/>
        <v>0.04239458277480555</v>
      </c>
      <c r="I217" s="26">
        <f t="shared" si="124"/>
        <v>0.044543877950474244</v>
      </c>
      <c r="J217" s="26">
        <f>(J215/J214)</f>
        <v>0.0397263105673212</v>
      </c>
      <c r="K217" s="26">
        <f>(K215/K214)</f>
        <v>0.04414604246061368</v>
      </c>
      <c r="L217" s="26">
        <f>(L215/L214)</f>
        <v>0.04004916938912134</v>
      </c>
      <c r="M217" s="26">
        <f>(M215/M214)</f>
        <v>0.04453175443210415</v>
      </c>
      <c r="N217" s="17">
        <f>SUM(N215/N214)</f>
        <v>0.04450978854356726</v>
      </c>
    </row>
    <row r="218" spans="1:14" ht="15">
      <c r="A218" s="3"/>
      <c r="B218" s="8"/>
      <c r="C218" s="8"/>
      <c r="D218" s="24"/>
      <c r="E218" s="8"/>
      <c r="F218" s="8"/>
      <c r="G218" s="8"/>
      <c r="H218" s="8"/>
      <c r="I218" s="8"/>
      <c r="J218" s="8"/>
      <c r="K218" s="8"/>
      <c r="L218" s="8"/>
      <c r="M218" s="8"/>
      <c r="N218" s="3"/>
    </row>
    <row r="219" spans="1:14" ht="15">
      <c r="A219" s="14" t="s">
        <v>16</v>
      </c>
      <c r="B219" s="18">
        <f aca="true" t="shared" si="125" ref="B219:G219">SUM(B223+B229)</f>
        <v>107</v>
      </c>
      <c r="C219" s="18">
        <f t="shared" si="125"/>
        <v>109</v>
      </c>
      <c r="D219" s="18">
        <f t="shared" si="125"/>
        <v>113</v>
      </c>
      <c r="E219" s="18">
        <f t="shared" si="125"/>
        <v>108</v>
      </c>
      <c r="F219" s="18">
        <f t="shared" si="125"/>
        <v>107</v>
      </c>
      <c r="G219" s="18">
        <f t="shared" si="125"/>
        <v>125</v>
      </c>
      <c r="H219" s="18">
        <f aca="true" t="shared" si="126" ref="H219:M219">SUM(H223+H229)</f>
        <v>124</v>
      </c>
      <c r="I219" s="18">
        <f t="shared" si="126"/>
        <v>124</v>
      </c>
      <c r="J219" s="18">
        <f t="shared" si="126"/>
        <v>117</v>
      </c>
      <c r="K219" s="18">
        <f t="shared" si="126"/>
        <v>124</v>
      </c>
      <c r="L219" s="18">
        <f t="shared" si="126"/>
        <v>121</v>
      </c>
      <c r="M219" s="18">
        <f t="shared" si="126"/>
        <v>119</v>
      </c>
      <c r="N219" s="7">
        <f>SUM(B219:M219)</f>
        <v>1398</v>
      </c>
    </row>
    <row r="220" spans="1:14" ht="15">
      <c r="A220" s="6" t="s">
        <v>0</v>
      </c>
      <c r="B220" s="19">
        <f aca="true" t="shared" si="127" ref="B220:G220">SUM(B225+B231)</f>
        <v>1376257.05</v>
      </c>
      <c r="C220" s="19">
        <f t="shared" si="127"/>
        <v>1390253.06</v>
      </c>
      <c r="D220" s="19">
        <f t="shared" si="127"/>
        <v>1255540.25</v>
      </c>
      <c r="E220" s="19">
        <f t="shared" si="127"/>
        <v>1391703.15</v>
      </c>
      <c r="F220" s="19">
        <f t="shared" si="127"/>
        <v>1403592.6600000001</v>
      </c>
      <c r="G220" s="19">
        <f t="shared" si="127"/>
        <v>1250138.26</v>
      </c>
      <c r="H220" s="19">
        <f aca="true" t="shared" si="128" ref="H220:M220">SUM(H225+H231)</f>
        <v>1548733.46</v>
      </c>
      <c r="I220" s="19">
        <f t="shared" si="128"/>
        <v>1397326.9</v>
      </c>
      <c r="J220" s="19">
        <f t="shared" si="128"/>
        <v>1574160.96</v>
      </c>
      <c r="K220" s="19">
        <f t="shared" si="128"/>
        <v>1512705.55</v>
      </c>
      <c r="L220" s="19">
        <f t="shared" si="128"/>
        <v>1603955.05</v>
      </c>
      <c r="M220" s="19">
        <f t="shared" si="128"/>
        <v>1349284.28</v>
      </c>
      <c r="N220" s="8">
        <f>SUM(B220:M220)</f>
        <v>17053650.630000003</v>
      </c>
    </row>
    <row r="221" spans="1:15" ht="15">
      <c r="A221" s="6" t="s">
        <v>8</v>
      </c>
      <c r="B221" s="20">
        <f aca="true" t="shared" si="129" ref="B221:N221">SUM(B220/B219/B251)</f>
        <v>414.91017485679833</v>
      </c>
      <c r="C221" s="20">
        <f t="shared" si="129"/>
        <v>411.43920094702577</v>
      </c>
      <c r="D221" s="20">
        <f t="shared" si="129"/>
        <v>370.36585545722716</v>
      </c>
      <c r="E221" s="20">
        <f t="shared" si="129"/>
        <v>415.6819444444444</v>
      </c>
      <c r="F221" s="20">
        <f t="shared" si="129"/>
        <v>437.2562803738318</v>
      </c>
      <c r="G221" s="20">
        <f t="shared" si="129"/>
        <v>339.36566270783845</v>
      </c>
      <c r="H221" s="20">
        <f t="shared" si="129"/>
        <v>402.8963215400624</v>
      </c>
      <c r="I221" s="20">
        <f t="shared" si="129"/>
        <v>419.06899674900126</v>
      </c>
      <c r="J221" s="20">
        <f t="shared" si="129"/>
        <v>434.0118444995864</v>
      </c>
      <c r="K221" s="20">
        <f>SUM(K220/K219/K251)</f>
        <v>406.64127688172044</v>
      </c>
      <c r="L221" s="20">
        <f>SUM(L220/L219/L251)</f>
        <v>427.60731804852037</v>
      </c>
      <c r="M221" s="20">
        <f>SUM(M220/M219/M251)</f>
        <v>377.9507787114846</v>
      </c>
      <c r="N221" s="20">
        <f t="shared" si="129"/>
        <v>403.9719262896027</v>
      </c>
      <c r="O221" s="32"/>
    </row>
    <row r="222" spans="1:14" ht="15">
      <c r="A222" s="3"/>
      <c r="B222" s="3"/>
      <c r="C222" s="3"/>
      <c r="D222" s="24" t="s">
        <v>29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 customHeight="1">
      <c r="A223" s="14" t="s">
        <v>17</v>
      </c>
      <c r="B223" s="7">
        <v>69</v>
      </c>
      <c r="C223" s="7">
        <v>70</v>
      </c>
      <c r="D223" s="29">
        <v>73</v>
      </c>
      <c r="E223" s="23">
        <v>66</v>
      </c>
      <c r="F223" s="23">
        <v>64</v>
      </c>
      <c r="G223" s="23">
        <v>78</v>
      </c>
      <c r="H223" s="23">
        <v>78</v>
      </c>
      <c r="I223" s="23">
        <v>78</v>
      </c>
      <c r="J223" s="23">
        <v>74</v>
      </c>
      <c r="K223" s="23">
        <v>74</v>
      </c>
      <c r="L223" s="23">
        <v>71</v>
      </c>
      <c r="M223" s="23">
        <v>68</v>
      </c>
      <c r="N223" s="7">
        <f>SUM(B223:M223)</f>
        <v>863</v>
      </c>
    </row>
    <row r="224" spans="1:14" ht="15" customHeight="1">
      <c r="A224" s="14" t="s">
        <v>18</v>
      </c>
      <c r="B224" s="8">
        <v>3617795.5</v>
      </c>
      <c r="C224" s="8">
        <v>3439399.31</v>
      </c>
      <c r="D224" s="24">
        <v>3141612.6</v>
      </c>
      <c r="E224" s="24">
        <v>3404274.7</v>
      </c>
      <c r="F224" s="24">
        <v>3084247.15</v>
      </c>
      <c r="G224" s="24">
        <v>2955531.01</v>
      </c>
      <c r="H224" s="24">
        <v>3637864.55</v>
      </c>
      <c r="I224" s="24">
        <v>3440790.6</v>
      </c>
      <c r="J224" s="24">
        <v>3718531.71</v>
      </c>
      <c r="K224" s="24">
        <v>3375182.55</v>
      </c>
      <c r="L224" s="24">
        <v>3609954.55</v>
      </c>
      <c r="M224" s="24">
        <v>3195755.28</v>
      </c>
      <c r="N224" s="8">
        <f>SUM(B224:M224)</f>
        <v>40620939.51</v>
      </c>
    </row>
    <row r="225" spans="1:14" ht="15" customHeight="1">
      <c r="A225" s="6" t="s">
        <v>0</v>
      </c>
      <c r="B225" s="8">
        <v>683922.75</v>
      </c>
      <c r="C225" s="8">
        <v>682106.06</v>
      </c>
      <c r="D225" s="24">
        <v>587792.35</v>
      </c>
      <c r="E225" s="24">
        <v>615502.7</v>
      </c>
      <c r="F225" s="24">
        <v>616735.65</v>
      </c>
      <c r="G225" s="24">
        <v>535369.01</v>
      </c>
      <c r="H225" s="24">
        <v>706577.3</v>
      </c>
      <c r="I225" s="24">
        <v>597674.65</v>
      </c>
      <c r="J225" s="24">
        <v>702540.21</v>
      </c>
      <c r="K225" s="24">
        <v>648139.05</v>
      </c>
      <c r="L225" s="24">
        <v>641436.05</v>
      </c>
      <c r="M225" s="24">
        <v>507964.78</v>
      </c>
      <c r="N225" s="8">
        <f>SUM(B225:M225)</f>
        <v>7525760.5600000005</v>
      </c>
    </row>
    <row r="226" spans="1:14" ht="15" customHeight="1">
      <c r="A226" s="6" t="s">
        <v>8</v>
      </c>
      <c r="B226" s="8">
        <f>SUM(B225/B223/B251)</f>
        <v>319.73948106591865</v>
      </c>
      <c r="C226" s="8">
        <f>SUM(C225/C223/C251)</f>
        <v>314.33458986175117</v>
      </c>
      <c r="D226" s="8">
        <f>SUM(D225/D223/D251)</f>
        <v>268.3983333333333</v>
      </c>
      <c r="E226" s="24">
        <f aca="true" t="shared" si="130" ref="E226:J226">(E225/E223)/E251</f>
        <v>300.8322091886608</v>
      </c>
      <c r="F226" s="24">
        <f t="shared" si="130"/>
        <v>321.216484375</v>
      </c>
      <c r="G226" s="24">
        <f t="shared" si="130"/>
        <v>232.9048271601716</v>
      </c>
      <c r="H226" s="24">
        <f t="shared" si="130"/>
        <v>292.2155913978495</v>
      </c>
      <c r="I226" s="24">
        <f t="shared" si="130"/>
        <v>284.9570663005025</v>
      </c>
      <c r="J226" s="24">
        <f t="shared" si="130"/>
        <v>306.25118134263295</v>
      </c>
      <c r="K226" s="24">
        <f>(K225/K223)/K251</f>
        <v>291.95452702702704</v>
      </c>
      <c r="L226" s="24">
        <f>(L225/L223)/L251</f>
        <v>291.42937301226715</v>
      </c>
      <c r="M226" s="24">
        <f>(M225/M223)/M251</f>
        <v>249.00234313725494</v>
      </c>
      <c r="N226" s="8">
        <f>SUM(N225/N223/N251)</f>
        <v>288.78896616579584</v>
      </c>
    </row>
    <row r="227" spans="1:14" ht="15" customHeight="1">
      <c r="A227" s="6" t="s">
        <v>9</v>
      </c>
      <c r="B227" s="17">
        <f>SUM(B225/B224)</f>
        <v>0.18904406011893155</v>
      </c>
      <c r="C227" s="17">
        <f>SUM(C225/C224)</f>
        <v>0.19832127604863653</v>
      </c>
      <c r="D227" s="17">
        <f>SUM(D225/D224)</f>
        <v>0.18709892811099624</v>
      </c>
      <c r="E227" s="26">
        <f aca="true" t="shared" si="131" ref="E227:J227">(E225/E224)</f>
        <v>0.18080288879155373</v>
      </c>
      <c r="F227" s="26">
        <f t="shared" si="131"/>
        <v>0.19996310931178132</v>
      </c>
      <c r="G227" s="26">
        <f t="shared" si="131"/>
        <v>0.18114139496035944</v>
      </c>
      <c r="H227" s="26">
        <f t="shared" si="131"/>
        <v>0.19422858940693657</v>
      </c>
      <c r="I227" s="26">
        <f t="shared" si="131"/>
        <v>0.1737027094877555</v>
      </c>
      <c r="J227" s="26">
        <f t="shared" si="131"/>
        <v>0.18892946592621634</v>
      </c>
      <c r="K227" s="26">
        <f>(K225/K224)</f>
        <v>0.192030813266678</v>
      </c>
      <c r="L227" s="26">
        <f>(L225/L224)</f>
        <v>0.17768535340701175</v>
      </c>
      <c r="M227" s="26">
        <f>(M225/M224)</f>
        <v>0.15894983673468266</v>
      </c>
      <c r="N227" s="17">
        <f>SUM(N225/N224)</f>
        <v>0.18526800834203552</v>
      </c>
    </row>
    <row r="228" spans="1:14" ht="15">
      <c r="A228" s="3"/>
      <c r="B228" s="8"/>
      <c r="C228" s="8"/>
      <c r="D228" s="24" t="s">
        <v>29</v>
      </c>
      <c r="E228" s="24"/>
      <c r="F228" s="24"/>
      <c r="G228" s="24"/>
      <c r="H228" s="24"/>
      <c r="I228" s="24"/>
      <c r="J228" s="24"/>
      <c r="K228" s="24"/>
      <c r="L228" s="24"/>
      <c r="M228" s="24"/>
      <c r="N228" s="3"/>
    </row>
    <row r="229" spans="1:14" ht="15">
      <c r="A229" s="14" t="s">
        <v>19</v>
      </c>
      <c r="B229" s="7">
        <v>38</v>
      </c>
      <c r="C229" s="7">
        <v>39</v>
      </c>
      <c r="D229" s="7">
        <v>40</v>
      </c>
      <c r="E229" s="23">
        <v>42</v>
      </c>
      <c r="F229" s="23">
        <v>43</v>
      </c>
      <c r="G229" s="23">
        <v>47</v>
      </c>
      <c r="H229" s="23">
        <v>46</v>
      </c>
      <c r="I229" s="23">
        <v>46</v>
      </c>
      <c r="J229" s="23">
        <v>43</v>
      </c>
      <c r="K229" s="23">
        <v>50</v>
      </c>
      <c r="L229" s="23">
        <v>50</v>
      </c>
      <c r="M229" s="23">
        <v>51</v>
      </c>
      <c r="N229" s="7">
        <f>SUM(B229:M229)</f>
        <v>535</v>
      </c>
    </row>
    <row r="230" spans="1:14" ht="15">
      <c r="A230" s="14" t="s">
        <v>30</v>
      </c>
      <c r="B230" s="8">
        <v>1816543.8</v>
      </c>
      <c r="C230" s="8">
        <v>1826065.75</v>
      </c>
      <c r="D230" s="30">
        <v>1749658.9</v>
      </c>
      <c r="E230" s="24">
        <v>1943169.92</v>
      </c>
      <c r="F230" s="24">
        <v>1902071.76</v>
      </c>
      <c r="G230" s="24">
        <v>1745115.75</v>
      </c>
      <c r="H230" s="24">
        <v>2166222.91</v>
      </c>
      <c r="I230" s="24">
        <v>2072754.5</v>
      </c>
      <c r="J230" s="24">
        <v>2253665.5</v>
      </c>
      <c r="K230" s="24">
        <v>2166237.75</v>
      </c>
      <c r="L230" s="24">
        <v>2377107.75</v>
      </c>
      <c r="M230" s="24">
        <v>2156386</v>
      </c>
      <c r="N230" s="8">
        <f>SUM(B230:M230)</f>
        <v>24175000.29</v>
      </c>
    </row>
    <row r="231" spans="1:14" ht="15">
      <c r="A231" s="6" t="s">
        <v>0</v>
      </c>
      <c r="B231" s="8">
        <v>692334.3</v>
      </c>
      <c r="C231" s="8">
        <v>708147</v>
      </c>
      <c r="D231" s="24">
        <v>667747.9</v>
      </c>
      <c r="E231" s="24">
        <v>776200.45</v>
      </c>
      <c r="F231" s="24">
        <v>786857.01</v>
      </c>
      <c r="G231" s="24">
        <v>714769.25</v>
      </c>
      <c r="H231" s="24">
        <v>842156.16</v>
      </c>
      <c r="I231" s="24">
        <v>799652.25</v>
      </c>
      <c r="J231" s="24">
        <v>871620.75</v>
      </c>
      <c r="K231" s="24">
        <v>864566.5</v>
      </c>
      <c r="L231" s="24">
        <v>962519</v>
      </c>
      <c r="M231" s="24">
        <v>841319.5</v>
      </c>
      <c r="N231" s="8">
        <f>SUM(B231:M231)</f>
        <v>9527890.07</v>
      </c>
    </row>
    <row r="232" spans="1:17" ht="15.75">
      <c r="A232" s="6" t="s">
        <v>8</v>
      </c>
      <c r="B232" s="24">
        <f aca="true" t="shared" si="132" ref="B232:N232">(B231/B229)/B251</f>
        <v>587.7201188455009</v>
      </c>
      <c r="C232" s="24">
        <f t="shared" si="132"/>
        <v>585.7295285359801</v>
      </c>
      <c r="D232" s="24">
        <f t="shared" si="132"/>
        <v>556.4565833333334</v>
      </c>
      <c r="E232" s="24">
        <f t="shared" si="132"/>
        <v>596.1600998463902</v>
      </c>
      <c r="F232" s="24">
        <f t="shared" si="132"/>
        <v>609.9666744186047</v>
      </c>
      <c r="G232" s="24">
        <f t="shared" si="132"/>
        <v>516.0453472337538</v>
      </c>
      <c r="H232" s="24">
        <f t="shared" si="132"/>
        <v>590.5723422159888</v>
      </c>
      <c r="I232" s="24">
        <f t="shared" si="132"/>
        <v>646.4761831616731</v>
      </c>
      <c r="J232" s="24">
        <f t="shared" si="132"/>
        <v>653.8790322580645</v>
      </c>
      <c r="K232" s="24">
        <f>(K231/K229)/K251</f>
        <v>576.3776666666668</v>
      </c>
      <c r="L232" s="24">
        <f>(L231/L229)/L251</f>
        <v>620.98</v>
      </c>
      <c r="M232" s="24">
        <f>(M231/M229)/M251</f>
        <v>549.8820261437908</v>
      </c>
      <c r="N232" s="24">
        <f t="shared" si="132"/>
        <v>589.7717292556687</v>
      </c>
      <c r="O232" s="32"/>
      <c r="P232" s="57"/>
      <c r="Q232" s="57"/>
    </row>
    <row r="233" spans="1:17" ht="15">
      <c r="A233" s="6" t="s">
        <v>9</v>
      </c>
      <c r="B233" s="21">
        <v>0.1658</v>
      </c>
      <c r="C233" s="21">
        <v>0.1743</v>
      </c>
      <c r="D233" s="21">
        <v>0.163</v>
      </c>
      <c r="E233" s="26">
        <v>0.179</v>
      </c>
      <c r="F233" s="26">
        <v>0.1974</v>
      </c>
      <c r="G233" s="26">
        <v>0.1818</v>
      </c>
      <c r="H233" s="26">
        <v>0.1824</v>
      </c>
      <c r="I233" s="21">
        <f>I241/I240</f>
        <v>0.1790068005407931</v>
      </c>
      <c r="J233" s="26">
        <v>0.1856</v>
      </c>
      <c r="K233" s="26">
        <v>0.1842</v>
      </c>
      <c r="L233" s="21">
        <f>L241/L240</f>
        <v>0.1781013257622682</v>
      </c>
      <c r="M233" s="21">
        <f>M241/M240</f>
        <v>0.18596745489951086</v>
      </c>
      <c r="N233" s="21">
        <f>N$241/N$240</f>
        <v>0.1801118953838403</v>
      </c>
      <c r="O233" s="32"/>
      <c r="P233" s="32"/>
      <c r="Q233" s="32"/>
    </row>
    <row r="234" spans="1:14" ht="15">
      <c r="A234" s="3"/>
      <c r="B234" s="3"/>
      <c r="C234" s="3"/>
      <c r="D234" s="24"/>
      <c r="E234" s="9"/>
      <c r="F234" s="9"/>
      <c r="G234" s="9"/>
      <c r="H234" s="9"/>
      <c r="I234" s="9"/>
      <c r="J234" s="9"/>
      <c r="K234" s="9"/>
      <c r="L234" s="9"/>
      <c r="M234" s="9"/>
      <c r="N234" s="3"/>
    </row>
    <row r="235" spans="1:14" ht="15">
      <c r="A235" s="6" t="s">
        <v>42</v>
      </c>
      <c r="B235" s="9">
        <v>24</v>
      </c>
      <c r="C235" s="3">
        <v>24</v>
      </c>
      <c r="D235" s="23">
        <v>24</v>
      </c>
      <c r="E235" s="9">
        <v>24</v>
      </c>
      <c r="F235" s="9">
        <v>24</v>
      </c>
      <c r="G235" s="9">
        <v>26</v>
      </c>
      <c r="H235" s="9">
        <v>26</v>
      </c>
      <c r="I235" s="9">
        <v>26</v>
      </c>
      <c r="J235" s="9">
        <v>23</v>
      </c>
      <c r="K235" s="9">
        <v>29</v>
      </c>
      <c r="L235" s="9">
        <v>29</v>
      </c>
      <c r="M235" s="9">
        <v>28</v>
      </c>
      <c r="N235" s="3">
        <f>SUM(B235:M235)</f>
        <v>307</v>
      </c>
    </row>
    <row r="236" spans="1:14" s="50" customFormat="1" ht="15">
      <c r="A236" s="46" t="s">
        <v>43</v>
      </c>
      <c r="B236" s="48">
        <v>468834</v>
      </c>
      <c r="C236" s="49">
        <v>472107</v>
      </c>
      <c r="D236" s="47">
        <v>457058.25</v>
      </c>
      <c r="E236" s="48">
        <v>521762</v>
      </c>
      <c r="F236" s="48">
        <v>512575.26</v>
      </c>
      <c r="G236" s="48">
        <v>485874</v>
      </c>
      <c r="H236" s="48">
        <v>546701.01</v>
      </c>
      <c r="I236" s="48">
        <v>522069</v>
      </c>
      <c r="J236" s="48">
        <v>556649</v>
      </c>
      <c r="K236" s="48">
        <v>570648</v>
      </c>
      <c r="L236" s="48">
        <v>606110</v>
      </c>
      <c r="M236" s="48">
        <v>543737</v>
      </c>
      <c r="N236" s="49">
        <f>SUM(B236:M236)</f>
        <v>6264124.52</v>
      </c>
    </row>
    <row r="237" spans="1:14" s="50" customFormat="1" ht="15">
      <c r="A237" s="46" t="s">
        <v>44</v>
      </c>
      <c r="B237" s="48">
        <f>SUM(B236/B235/B251)</f>
        <v>630.1532258064516</v>
      </c>
      <c r="C237" s="48">
        <f aca="true" t="shared" si="133" ref="C237:N237">SUM(C236/C235/C251)</f>
        <v>634.5524193548387</v>
      </c>
      <c r="D237" s="48">
        <f t="shared" si="133"/>
        <v>634.803125</v>
      </c>
      <c r="E237" s="48">
        <f t="shared" si="133"/>
        <v>701.2930107526881</v>
      </c>
      <c r="F237" s="48">
        <f t="shared" si="133"/>
        <v>711.9100833333334</v>
      </c>
      <c r="G237" s="48">
        <f t="shared" si="133"/>
        <v>634.1181383936729</v>
      </c>
      <c r="H237" s="48">
        <f t="shared" si="133"/>
        <v>678.289094292804</v>
      </c>
      <c r="I237" s="48">
        <f t="shared" si="133"/>
        <v>746.7302686157278</v>
      </c>
      <c r="J237" s="48">
        <f t="shared" si="133"/>
        <v>780.7138849929873</v>
      </c>
      <c r="K237" s="48">
        <f t="shared" si="133"/>
        <v>655.9172413793104</v>
      </c>
      <c r="L237" s="48">
        <f t="shared" si="133"/>
        <v>674.2046718576196</v>
      </c>
      <c r="M237" s="48">
        <f t="shared" si="133"/>
        <v>647.3059523809524</v>
      </c>
      <c r="N237" s="48">
        <f t="shared" si="133"/>
        <v>675.7141317163308</v>
      </c>
    </row>
    <row r="238" spans="1:14" ht="15">
      <c r="A238" s="6"/>
      <c r="B238" s="9"/>
      <c r="C238" s="3"/>
      <c r="D238" s="24"/>
      <c r="E238" s="9"/>
      <c r="F238" s="9"/>
      <c r="G238" s="9"/>
      <c r="H238" s="9"/>
      <c r="I238" s="9"/>
      <c r="J238" s="9"/>
      <c r="K238" s="9"/>
      <c r="L238" s="9"/>
      <c r="M238" s="9"/>
      <c r="N238" s="3"/>
    </row>
    <row r="239" spans="1:14" ht="15">
      <c r="A239" s="6" t="s">
        <v>45</v>
      </c>
      <c r="B239" s="9">
        <v>14</v>
      </c>
      <c r="C239" s="3">
        <v>15</v>
      </c>
      <c r="D239" s="23">
        <v>16</v>
      </c>
      <c r="E239" s="9">
        <v>18</v>
      </c>
      <c r="F239" s="9">
        <v>19</v>
      </c>
      <c r="G239" s="9">
        <v>21</v>
      </c>
      <c r="H239" s="9">
        <v>20</v>
      </c>
      <c r="I239" s="9">
        <v>20</v>
      </c>
      <c r="J239" s="9">
        <v>20</v>
      </c>
      <c r="K239" s="9">
        <v>21</v>
      </c>
      <c r="L239" s="9">
        <v>17</v>
      </c>
      <c r="M239" s="9">
        <v>22</v>
      </c>
      <c r="N239" s="3">
        <f>SUM(B239:M239)</f>
        <v>223</v>
      </c>
    </row>
    <row r="240" spans="1:14" s="50" customFormat="1" ht="15">
      <c r="A240" s="46" t="s">
        <v>46</v>
      </c>
      <c r="B240" s="48">
        <v>1347709.8</v>
      </c>
      <c r="C240" s="49">
        <v>1353958.75</v>
      </c>
      <c r="D240" s="47">
        <v>1292600.65</v>
      </c>
      <c r="E240" s="48">
        <v>1421407.92</v>
      </c>
      <c r="F240" s="48">
        <v>1389496.5</v>
      </c>
      <c r="G240" s="48">
        <v>1259241.75</v>
      </c>
      <c r="H240" s="48">
        <v>1619521.9</v>
      </c>
      <c r="I240" s="48">
        <v>1550685.5</v>
      </c>
      <c r="J240" s="48">
        <v>1697016.5</v>
      </c>
      <c r="K240" s="48">
        <v>1595589.75</v>
      </c>
      <c r="L240" s="48">
        <v>1261293.25</v>
      </c>
      <c r="M240" s="48">
        <v>1586291</v>
      </c>
      <c r="N240" s="49">
        <f>SUM(B240:M240)</f>
        <v>17374813.27</v>
      </c>
    </row>
    <row r="241" spans="1:14" s="50" customFormat="1" ht="15">
      <c r="A241" s="46" t="s">
        <v>47</v>
      </c>
      <c r="B241" s="48">
        <v>223500.3</v>
      </c>
      <c r="C241" s="49">
        <v>236040</v>
      </c>
      <c r="D241" s="47">
        <v>210689.65</v>
      </c>
      <c r="E241" s="48">
        <v>254438.45</v>
      </c>
      <c r="F241" s="48">
        <v>274281.75</v>
      </c>
      <c r="G241" s="48">
        <v>228895.25</v>
      </c>
      <c r="H241" s="48">
        <v>295455.15</v>
      </c>
      <c r="I241" s="48">
        <v>277583.25</v>
      </c>
      <c r="J241" s="48">
        <v>314971.75</v>
      </c>
      <c r="K241" s="48">
        <v>293918.5</v>
      </c>
      <c r="L241" s="48">
        <v>224638</v>
      </c>
      <c r="M241" s="48">
        <v>294998.5</v>
      </c>
      <c r="N241" s="49">
        <f>SUM(B241:M241)</f>
        <v>3129410.55</v>
      </c>
    </row>
    <row r="242" spans="1:14" ht="15">
      <c r="A242" s="6" t="s">
        <v>48</v>
      </c>
      <c r="B242" s="8">
        <f>SUM(B241/B239/B251)</f>
        <v>514.9776497695852</v>
      </c>
      <c r="C242" s="8">
        <f aca="true" t="shared" si="134" ref="C242:N242">SUM(C241/C239/C251)</f>
        <v>507.61290322580646</v>
      </c>
      <c r="D242" s="8">
        <f t="shared" si="134"/>
        <v>438.9367708333333</v>
      </c>
      <c r="E242" s="8">
        <f t="shared" si="134"/>
        <v>455.98288530465953</v>
      </c>
      <c r="F242" s="8">
        <f t="shared" si="134"/>
        <v>481.19605263157894</v>
      </c>
      <c r="G242" s="8">
        <f t="shared" si="134"/>
        <v>369.8599867500444</v>
      </c>
      <c r="H242" s="8">
        <f t="shared" si="134"/>
        <v>476.5405645161291</v>
      </c>
      <c r="I242" s="8">
        <f t="shared" si="134"/>
        <v>516.145872071402</v>
      </c>
      <c r="J242" s="8">
        <f t="shared" si="134"/>
        <v>508.0189516129032</v>
      </c>
      <c r="K242" s="8">
        <f t="shared" si="134"/>
        <v>466.5373015873016</v>
      </c>
      <c r="L242" s="8">
        <f t="shared" si="134"/>
        <v>426.258064516129</v>
      </c>
      <c r="M242" s="8">
        <f t="shared" si="134"/>
        <v>446.9674242424243</v>
      </c>
      <c r="N242" s="8">
        <f t="shared" si="134"/>
        <v>464.7278231345385</v>
      </c>
    </row>
    <row r="243" spans="1:14" ht="15">
      <c r="A243" s="6" t="s">
        <v>9</v>
      </c>
      <c r="B243" s="21">
        <f>B241/B240</f>
        <v>0.16583711122379607</v>
      </c>
      <c r="C243" s="21">
        <f aca="true" t="shared" si="135" ref="C243:M243">C241/C240</f>
        <v>0.1743332283941442</v>
      </c>
      <c r="D243" s="21">
        <f t="shared" si="135"/>
        <v>0.1629967074517563</v>
      </c>
      <c r="E243" s="21">
        <f t="shared" si="135"/>
        <v>0.17900452531599798</v>
      </c>
      <c r="F243" s="21">
        <f t="shared" si="135"/>
        <v>0.19739650297787723</v>
      </c>
      <c r="G243" s="21">
        <f t="shared" si="135"/>
        <v>0.1817722847896363</v>
      </c>
      <c r="H243" s="21">
        <f t="shared" si="135"/>
        <v>0.18243356264586483</v>
      </c>
      <c r="I243" s="21">
        <f t="shared" si="135"/>
        <v>0.1790068005407931</v>
      </c>
      <c r="J243" s="21">
        <f t="shared" si="135"/>
        <v>0.1856032336750998</v>
      </c>
      <c r="K243" s="21">
        <f t="shared" si="135"/>
        <v>0.18420681130597635</v>
      </c>
      <c r="L243" s="21">
        <f t="shared" si="135"/>
        <v>0.1781013257622682</v>
      </c>
      <c r="M243" s="21">
        <f t="shared" si="135"/>
        <v>0.18596745489951086</v>
      </c>
      <c r="N243" s="21">
        <f>N$241/N$240</f>
        <v>0.1801118953838403</v>
      </c>
    </row>
    <row r="244" spans="1:14" ht="15">
      <c r="A244" s="6"/>
      <c r="B244" s="21"/>
      <c r="C244" s="3"/>
      <c r="D244" s="24"/>
      <c r="E244" s="9"/>
      <c r="F244" s="9"/>
      <c r="G244" s="9"/>
      <c r="H244" s="9"/>
      <c r="I244" s="9"/>
      <c r="J244" s="9"/>
      <c r="K244" s="9"/>
      <c r="L244" s="9"/>
      <c r="M244" s="9"/>
      <c r="N244" s="3"/>
    </row>
    <row r="245" spans="1:14" ht="15">
      <c r="A245" s="3" t="s">
        <v>20</v>
      </c>
      <c r="B245" s="18">
        <f aca="true" t="shared" si="136" ref="B245:G245">SUM(B171+B219)</f>
        <v>6184</v>
      </c>
      <c r="C245" s="18">
        <f t="shared" si="136"/>
        <v>6176</v>
      </c>
      <c r="D245" s="18">
        <f t="shared" si="136"/>
        <v>6178</v>
      </c>
      <c r="E245" s="18">
        <f t="shared" si="136"/>
        <v>6111</v>
      </c>
      <c r="F245" s="18">
        <f t="shared" si="136"/>
        <v>6154</v>
      </c>
      <c r="G245" s="18">
        <f t="shared" si="136"/>
        <v>7306</v>
      </c>
      <c r="H245" s="18">
        <f aca="true" t="shared" si="137" ref="H245:M245">SUM(H171+H219)</f>
        <v>7269</v>
      </c>
      <c r="I245" s="18">
        <f t="shared" si="137"/>
        <v>7168</v>
      </c>
      <c r="J245" s="18">
        <f t="shared" si="137"/>
        <v>7065</v>
      </c>
      <c r="K245" s="18">
        <f t="shared" si="137"/>
        <v>7151</v>
      </c>
      <c r="L245" s="18">
        <f t="shared" si="137"/>
        <v>7167</v>
      </c>
      <c r="M245" s="18">
        <f t="shared" si="137"/>
        <v>7096</v>
      </c>
      <c r="N245" s="7">
        <f>SUM(B245:M245)</f>
        <v>81025</v>
      </c>
    </row>
    <row r="246" spans="1:14" ht="15">
      <c r="A246" s="14" t="s">
        <v>21</v>
      </c>
      <c r="B246" s="8">
        <f aca="true" t="shared" si="138" ref="B246:G246">B220+B173</f>
        <v>26137254.250000004</v>
      </c>
      <c r="C246" s="8">
        <f t="shared" si="138"/>
        <v>25339538</v>
      </c>
      <c r="D246" s="8">
        <f t="shared" si="138"/>
        <v>24128990.4</v>
      </c>
      <c r="E246" s="8">
        <f t="shared" si="138"/>
        <v>24502389.589999996</v>
      </c>
      <c r="F246" s="8">
        <f t="shared" si="138"/>
        <v>23143315.99</v>
      </c>
      <c r="G246" s="8">
        <f t="shared" si="138"/>
        <v>21600158.520000003</v>
      </c>
      <c r="H246" s="8">
        <v>26791564.44</v>
      </c>
      <c r="I246" s="8">
        <f>I220+I173</f>
        <v>27154709.779999997</v>
      </c>
      <c r="J246" s="8">
        <f>J220+J173</f>
        <v>28811311.349999998</v>
      </c>
      <c r="K246" s="8">
        <f>K220+K173</f>
        <v>28235288.900000002</v>
      </c>
      <c r="L246" s="8">
        <f>L220+L173</f>
        <v>30707318.54</v>
      </c>
      <c r="M246" s="8">
        <f>M220+M173</f>
        <v>29206507.09</v>
      </c>
      <c r="N246" s="8">
        <f>SUM(B246:M246)</f>
        <v>315758346.84999996</v>
      </c>
    </row>
    <row r="247" spans="1:14" ht="15">
      <c r="A247" s="14" t="s">
        <v>8</v>
      </c>
      <c r="B247" s="8">
        <f aca="true" t="shared" si="139" ref="B247:J247">SUM(B246/B245/B251)</f>
        <v>136.3417260464049</v>
      </c>
      <c r="C247" s="8">
        <f t="shared" si="139"/>
        <v>132.35175706167476</v>
      </c>
      <c r="D247" s="8">
        <f t="shared" si="139"/>
        <v>130.18771123340886</v>
      </c>
      <c r="E247" s="8">
        <f t="shared" si="139"/>
        <v>129.34047851309904</v>
      </c>
      <c r="F247" s="8">
        <f t="shared" si="139"/>
        <v>125.3564943668075</v>
      </c>
      <c r="G247" s="8">
        <f t="shared" si="139"/>
        <v>100.3222201590263</v>
      </c>
      <c r="H247" s="8">
        <f t="shared" si="139"/>
        <v>118.8944853753678</v>
      </c>
      <c r="I247" s="8">
        <f t="shared" si="139"/>
        <v>140.8822784334657</v>
      </c>
      <c r="J247" s="8">
        <f t="shared" si="139"/>
        <v>131.54948907609068</v>
      </c>
      <c r="K247" s="8">
        <f>SUM(K246/K245/K251)</f>
        <v>131.6146408427726</v>
      </c>
      <c r="L247" s="8">
        <f>SUM(L246/L245/L251)</f>
        <v>138.21105938058395</v>
      </c>
      <c r="M247" s="8">
        <f>SUM(M246/M245/M251)</f>
        <v>137.1970457065013</v>
      </c>
      <c r="N247" s="8">
        <f>SUM(N246/N245/N251)</f>
        <v>129.05558239194332</v>
      </c>
    </row>
    <row r="248" spans="1:14" ht="15">
      <c r="A248" s="14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</row>
    <row r="249" spans="1:14" ht="15">
      <c r="A249" s="14" t="s">
        <v>22</v>
      </c>
      <c r="B249" s="8">
        <v>1180411.31</v>
      </c>
      <c r="C249" s="8">
        <v>3207534.56</v>
      </c>
      <c r="D249" s="24">
        <v>3830441.84</v>
      </c>
      <c r="E249" s="8">
        <v>4187998.36</v>
      </c>
      <c r="F249" s="8">
        <v>4029562.66</v>
      </c>
      <c r="G249" s="8">
        <v>3788736.54</v>
      </c>
      <c r="H249" s="8">
        <v>4286128.01</v>
      </c>
      <c r="I249" s="8">
        <v>4966333.05</v>
      </c>
      <c r="J249" s="8">
        <v>5338517.77</v>
      </c>
      <c r="K249" s="8">
        <v>5267110.23</v>
      </c>
      <c r="L249" s="8">
        <v>5668242.16</v>
      </c>
      <c r="M249" s="8">
        <v>5428086.84</v>
      </c>
      <c r="N249" s="8">
        <f>SUM(B249:M249)</f>
        <v>51179103.33</v>
      </c>
    </row>
    <row r="250" spans="1:14" ht="15">
      <c r="A250" s="14" t="s">
        <v>23</v>
      </c>
      <c r="B250" s="7">
        <v>18</v>
      </c>
      <c r="C250" s="7">
        <v>18</v>
      </c>
      <c r="D250" s="23">
        <v>18</v>
      </c>
      <c r="E250" s="7">
        <v>18</v>
      </c>
      <c r="F250" s="7">
        <v>18</v>
      </c>
      <c r="G250" s="7">
        <v>19</v>
      </c>
      <c r="H250" s="7">
        <v>19</v>
      </c>
      <c r="I250" s="7">
        <v>19</v>
      </c>
      <c r="J250" s="7">
        <v>18</v>
      </c>
      <c r="K250" s="7">
        <v>18</v>
      </c>
      <c r="L250" s="7">
        <v>19</v>
      </c>
      <c r="M250" s="7">
        <v>19</v>
      </c>
      <c r="N250" s="7">
        <f>SUM(B250:M250)</f>
        <v>221</v>
      </c>
    </row>
    <row r="251" spans="1:15" ht="15">
      <c r="A251" s="14" t="s">
        <v>24</v>
      </c>
      <c r="B251" s="8">
        <v>31</v>
      </c>
      <c r="C251" s="8">
        <v>31</v>
      </c>
      <c r="D251" s="24">
        <v>30</v>
      </c>
      <c r="E251" s="8">
        <v>31</v>
      </c>
      <c r="F251" s="8">
        <v>30</v>
      </c>
      <c r="G251" s="8">
        <v>29.47</v>
      </c>
      <c r="H251" s="8">
        <v>31</v>
      </c>
      <c r="I251" s="8">
        <v>26.89</v>
      </c>
      <c r="J251" s="8">
        <v>31</v>
      </c>
      <c r="K251" s="8">
        <v>30</v>
      </c>
      <c r="L251" s="8">
        <v>31</v>
      </c>
      <c r="M251" s="8">
        <v>30</v>
      </c>
      <c r="N251" s="8">
        <f>AVERAGE(B251:M251)</f>
        <v>30.19666666666667</v>
      </c>
      <c r="O251" s="32"/>
    </row>
    <row r="252" spans="1:14" ht="15">
      <c r="A252" s="3"/>
      <c r="B252" s="8"/>
      <c r="C252" s="8"/>
      <c r="D252" s="24"/>
      <c r="E252" s="8"/>
      <c r="F252" s="8"/>
      <c r="G252" s="8"/>
      <c r="H252" s="8"/>
      <c r="I252" s="8"/>
      <c r="J252" s="8"/>
      <c r="K252" s="8"/>
      <c r="L252" s="8"/>
      <c r="M252" s="8"/>
      <c r="N252" s="3"/>
    </row>
    <row r="253" spans="1:14" ht="20.25">
      <c r="A253" s="12" t="s">
        <v>35</v>
      </c>
      <c r="B253" s="3"/>
      <c r="C253" s="3"/>
      <c r="D253" s="24" t="s">
        <v>29</v>
      </c>
      <c r="E253" s="9"/>
      <c r="F253" s="9"/>
      <c r="G253" s="9"/>
      <c r="H253" s="9"/>
      <c r="I253" s="9"/>
      <c r="J253" s="9"/>
      <c r="K253" s="9"/>
      <c r="L253" s="9"/>
      <c r="M253" s="9"/>
      <c r="N253" s="3"/>
    </row>
    <row r="254" spans="1:14" ht="15.75" thickBot="1">
      <c r="A254" s="13" t="s">
        <v>27</v>
      </c>
      <c r="B254" s="4" t="s">
        <v>36</v>
      </c>
      <c r="C254" s="4" t="s">
        <v>37</v>
      </c>
      <c r="D254" s="4" t="s">
        <v>38</v>
      </c>
      <c r="E254" s="5" t="s">
        <v>1</v>
      </c>
      <c r="F254" s="5" t="s">
        <v>2</v>
      </c>
      <c r="G254" s="5" t="s">
        <v>3</v>
      </c>
      <c r="H254" s="5" t="s">
        <v>4</v>
      </c>
      <c r="I254" s="5" t="s">
        <v>31</v>
      </c>
      <c r="J254" s="5" t="s">
        <v>32</v>
      </c>
      <c r="K254" s="5" t="s">
        <v>33</v>
      </c>
      <c r="L254" s="5" t="s">
        <v>34</v>
      </c>
      <c r="M254" s="5" t="s">
        <v>39</v>
      </c>
      <c r="N254" s="5" t="s">
        <v>28</v>
      </c>
    </row>
    <row r="255" spans="1:15" ht="15.75" thickTop="1">
      <c r="A255" s="6" t="s">
        <v>6</v>
      </c>
      <c r="B255" s="15">
        <f>SUM(B261+B267+B273+B279+B285+B291+B297)</f>
        <v>2945</v>
      </c>
      <c r="C255" s="15">
        <f aca="true" t="shared" si="140" ref="C255:M255">SUM(C261+C267+C273+C279+C285+C291+C297)</f>
        <v>3123</v>
      </c>
      <c r="D255" s="15">
        <f t="shared" si="140"/>
        <v>3076</v>
      </c>
      <c r="E255" s="15">
        <f t="shared" si="140"/>
        <v>3143</v>
      </c>
      <c r="F255" s="15">
        <f t="shared" si="140"/>
        <v>3122</v>
      </c>
      <c r="G255" s="15">
        <f t="shared" si="140"/>
        <v>3142</v>
      </c>
      <c r="H255" s="15">
        <f t="shared" si="140"/>
        <v>3047</v>
      </c>
      <c r="I255" s="15">
        <f t="shared" si="140"/>
        <v>3002</v>
      </c>
      <c r="J255" s="15">
        <f t="shared" si="140"/>
        <v>2963</v>
      </c>
      <c r="K255" s="15">
        <f t="shared" si="140"/>
        <v>2710</v>
      </c>
      <c r="L255" s="15">
        <f t="shared" si="140"/>
        <v>2642</v>
      </c>
      <c r="M255" s="15">
        <f t="shared" si="140"/>
        <v>2700</v>
      </c>
      <c r="N255" s="15">
        <f>SUM(N261+N267+N273+N279+N285+N291+N297)</f>
        <v>35615</v>
      </c>
      <c r="O255" s="34" t="s">
        <v>29</v>
      </c>
    </row>
    <row r="256" spans="1:15" ht="15">
      <c r="A256" s="6" t="s">
        <v>7</v>
      </c>
      <c r="B256" s="16">
        <f>SUM(B262+B268+B274+B280+B286+B292+B298)</f>
        <v>129289417</v>
      </c>
      <c r="C256" s="16">
        <f aca="true" t="shared" si="141" ref="C256:M256">SUM(C262+C268+C274+C280+C286+C292+C298)</f>
        <v>137178073.7</v>
      </c>
      <c r="D256" s="16">
        <f t="shared" si="141"/>
        <v>115140750.52</v>
      </c>
      <c r="E256" s="16">
        <f t="shared" si="141"/>
        <v>117370539.2</v>
      </c>
      <c r="F256" s="16">
        <f t="shared" si="141"/>
        <v>124944428.5</v>
      </c>
      <c r="G256" s="16">
        <f t="shared" si="141"/>
        <v>103803845.9</v>
      </c>
      <c r="H256" s="16">
        <f t="shared" si="141"/>
        <v>106293397.6</v>
      </c>
      <c r="I256" s="16">
        <f t="shared" si="141"/>
        <v>103300552.75</v>
      </c>
      <c r="J256" s="16">
        <f t="shared" si="141"/>
        <v>103897846.6</v>
      </c>
      <c r="K256" s="16">
        <f t="shared" si="141"/>
        <v>95264617.97</v>
      </c>
      <c r="L256" s="16">
        <f t="shared" si="141"/>
        <v>106816617.8</v>
      </c>
      <c r="M256" s="16">
        <f t="shared" si="141"/>
        <v>96703608.73</v>
      </c>
      <c r="N256" s="16">
        <f>SUM(N262+N268+N274+N280+N286+N292+N298)</f>
        <v>1340003696.27</v>
      </c>
      <c r="O256" s="31" t="s">
        <v>29</v>
      </c>
    </row>
    <row r="257" spans="1:14" ht="15">
      <c r="A257" s="6" t="s">
        <v>0</v>
      </c>
      <c r="B257" s="16">
        <f>SUM(B263+B269+B275+B281+B287+B293+B299)</f>
        <v>7847493.4799999995</v>
      </c>
      <c r="C257" s="16">
        <f aca="true" t="shared" si="142" ref="C257:M257">SUM(C263+C269+C275+C281+C287+C293+C299)</f>
        <v>8305519.12</v>
      </c>
      <c r="D257" s="16">
        <f t="shared" si="142"/>
        <v>6649419.199999999</v>
      </c>
      <c r="E257" s="16">
        <f t="shared" si="142"/>
        <v>6998699.7700000005</v>
      </c>
      <c r="F257" s="16">
        <f t="shared" si="142"/>
        <v>7642560.029999999</v>
      </c>
      <c r="G257" s="16">
        <f t="shared" si="142"/>
        <v>5396601.05</v>
      </c>
      <c r="H257" s="16">
        <f t="shared" si="142"/>
        <v>6209611.04</v>
      </c>
      <c r="I257" s="16">
        <f t="shared" si="142"/>
        <v>5973789.49</v>
      </c>
      <c r="J257" s="16">
        <f t="shared" si="142"/>
        <v>6304775.630000001</v>
      </c>
      <c r="K257" s="16">
        <f t="shared" si="142"/>
        <v>5732562.8</v>
      </c>
      <c r="L257" s="16">
        <f t="shared" si="142"/>
        <v>5951218.83</v>
      </c>
      <c r="M257" s="16">
        <f t="shared" si="142"/>
        <v>5491586.59</v>
      </c>
      <c r="N257" s="16">
        <f>SUM(N263+N269+N275+N281+N287+N293+N299)</f>
        <v>78503837.02999999</v>
      </c>
    </row>
    <row r="258" spans="1:14" ht="15">
      <c r="A258" s="6" t="s">
        <v>8</v>
      </c>
      <c r="B258" s="8">
        <f aca="true" t="shared" si="143" ref="B258:N258">SUM(B257/B255/B335)</f>
        <v>85.95753852894462</v>
      </c>
      <c r="C258" s="8">
        <f t="shared" si="143"/>
        <v>87.19567796832597</v>
      </c>
      <c r="D258" s="8">
        <f t="shared" si="143"/>
        <v>72.05699176419593</v>
      </c>
      <c r="E258" s="8">
        <f t="shared" si="143"/>
        <v>71.83089682140549</v>
      </c>
      <c r="F258" s="8">
        <f t="shared" si="143"/>
        <v>81.59897533632287</v>
      </c>
      <c r="G258" s="8">
        <f t="shared" si="143"/>
        <v>55.405443933389456</v>
      </c>
      <c r="H258" s="8">
        <f t="shared" si="143"/>
        <v>65.74008321246706</v>
      </c>
      <c r="I258" s="8">
        <f t="shared" si="143"/>
        <v>71.0691621062149</v>
      </c>
      <c r="J258" s="8">
        <f t="shared" si="143"/>
        <v>72.74650178411233</v>
      </c>
      <c r="K258" s="8">
        <f t="shared" si="143"/>
        <v>70.51122755227553</v>
      </c>
      <c r="L258" s="8">
        <f t="shared" si="143"/>
        <v>72.66268015433079</v>
      </c>
      <c r="M258" s="8">
        <f t="shared" si="143"/>
        <v>67.79736530864197</v>
      </c>
      <c r="N258" s="8">
        <f t="shared" si="143"/>
        <v>72.9174983561952</v>
      </c>
    </row>
    <row r="259" spans="1:14" ht="15">
      <c r="A259" s="6" t="s">
        <v>9</v>
      </c>
      <c r="B259" s="17">
        <f aca="true" t="shared" si="144" ref="B259:M259">SUM(B257/B256)</f>
        <v>0.06069710624497595</v>
      </c>
      <c r="C259" s="17">
        <f t="shared" si="144"/>
        <v>0.060545529587794474</v>
      </c>
      <c r="D259" s="17">
        <f t="shared" si="144"/>
        <v>0.05775035484804307</v>
      </c>
      <c r="E259" s="17">
        <f t="shared" si="144"/>
        <v>0.059629101286432534</v>
      </c>
      <c r="F259" s="17">
        <f t="shared" si="144"/>
        <v>0.061167673675021045</v>
      </c>
      <c r="G259" s="17">
        <f t="shared" si="144"/>
        <v>0.05198844997707353</v>
      </c>
      <c r="H259" s="17">
        <f t="shared" si="144"/>
        <v>0.05841953668061129</v>
      </c>
      <c r="I259" s="17">
        <f t="shared" si="144"/>
        <v>0.057829211276897066</v>
      </c>
      <c r="J259" s="17">
        <f t="shared" si="144"/>
        <v>0.060682447580198466</v>
      </c>
      <c r="K259" s="17">
        <f t="shared" si="144"/>
        <v>0.06017515130124444</v>
      </c>
      <c r="L259" s="17">
        <f t="shared" si="144"/>
        <v>0.05571435374543379</v>
      </c>
      <c r="M259" s="17">
        <f t="shared" si="144"/>
        <v>0.056787814458224714</v>
      </c>
      <c r="N259" s="17">
        <f>SUM(N257/N256)</f>
        <v>0.05858479140656198</v>
      </c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14" t="s">
        <v>40</v>
      </c>
      <c r="B261" s="3">
        <v>0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f>2+2</f>
        <v>4</v>
      </c>
      <c r="L261" s="3">
        <f>2+2</f>
        <v>4</v>
      </c>
      <c r="M261" s="3">
        <f>2+2</f>
        <v>4</v>
      </c>
      <c r="N261" s="3">
        <f>SUM(B261:M261)</f>
        <v>12</v>
      </c>
    </row>
    <row r="262" spans="1:14" s="50" customFormat="1" ht="15">
      <c r="A262" s="46" t="s">
        <v>7</v>
      </c>
      <c r="B262" s="49">
        <v>0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f>55843+71946.22</f>
        <v>127789.22</v>
      </c>
      <c r="L262" s="49">
        <f>93413.9+70318.4</f>
        <v>163732.3</v>
      </c>
      <c r="M262" s="49">
        <f>36196.78+45270.78</f>
        <v>81467.56</v>
      </c>
      <c r="N262" s="49">
        <f>SUM(B262:M262)</f>
        <v>372989.08</v>
      </c>
    </row>
    <row r="263" spans="1:14" s="50" customFormat="1" ht="15">
      <c r="A263" s="46" t="s">
        <v>0</v>
      </c>
      <c r="B263" s="49">
        <v>0</v>
      </c>
      <c r="C263" s="49">
        <v>0</v>
      </c>
      <c r="D263" s="49">
        <v>0</v>
      </c>
      <c r="E263" s="49">
        <v>0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f>2793.52+7030.08</f>
        <v>9823.6</v>
      </c>
      <c r="L263" s="49">
        <f>3271.28+4701.65</f>
        <v>7972.93</v>
      </c>
      <c r="M263" s="49">
        <f>3301.62+2638.58</f>
        <v>5940.2</v>
      </c>
      <c r="N263" s="49">
        <f>SUM(B263:M263)</f>
        <v>23736.73</v>
      </c>
    </row>
    <row r="264" spans="1:14" ht="15">
      <c r="A264" s="6" t="s">
        <v>8</v>
      </c>
      <c r="B264" s="20">
        <v>0</v>
      </c>
      <c r="C264" s="20">
        <v>0</v>
      </c>
      <c r="D264" s="20">
        <v>0</v>
      </c>
      <c r="E264" s="20">
        <v>0</v>
      </c>
      <c r="F264" s="20">
        <v>0</v>
      </c>
      <c r="G264" s="20">
        <v>0</v>
      </c>
      <c r="H264" s="8">
        <v>0</v>
      </c>
      <c r="I264" s="8">
        <v>0</v>
      </c>
      <c r="J264" s="8">
        <v>0</v>
      </c>
      <c r="K264" s="8">
        <f>SUM(K263/K261/K335)</f>
        <v>81.86333333333333</v>
      </c>
      <c r="L264" s="8">
        <f>SUM(L263/L261/L335)</f>
        <v>64.29782258064516</v>
      </c>
      <c r="M264" s="8">
        <f>SUM(M263/M261/M335)</f>
        <v>49.501666666666665</v>
      </c>
      <c r="N264" s="8">
        <f>SUM(N263/N261/N335)</f>
        <v>65.43550654720882</v>
      </c>
    </row>
    <row r="265" spans="1:14" ht="15">
      <c r="A265" s="6" t="s">
        <v>9</v>
      </c>
      <c r="B265" s="41">
        <v>0</v>
      </c>
      <c r="C265" s="41">
        <v>0</v>
      </c>
      <c r="D265" s="41">
        <v>0</v>
      </c>
      <c r="E265" s="41">
        <v>0</v>
      </c>
      <c r="F265" s="41">
        <v>0</v>
      </c>
      <c r="G265" s="41">
        <v>0</v>
      </c>
      <c r="H265" s="17">
        <v>0</v>
      </c>
      <c r="I265" s="17">
        <v>0</v>
      </c>
      <c r="J265" s="17">
        <v>0</v>
      </c>
      <c r="K265" s="17">
        <f>SUM(K263/K262)</f>
        <v>0.07687346397450427</v>
      </c>
      <c r="L265" s="17">
        <f>SUM(L263/L262)</f>
        <v>0.04869491236610003</v>
      </c>
      <c r="M265" s="17">
        <f>SUM(M263/M262)</f>
        <v>0.07291491238966774</v>
      </c>
      <c r="N265" s="17">
        <f>SUM(N263/N262)</f>
        <v>0.06363920895485733</v>
      </c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14" t="s">
        <v>10</v>
      </c>
      <c r="B267" s="7">
        <v>743</v>
      </c>
      <c r="C267" s="7">
        <v>819</v>
      </c>
      <c r="D267" s="7">
        <v>788</v>
      </c>
      <c r="E267" s="23">
        <v>853</v>
      </c>
      <c r="F267" s="23">
        <v>847</v>
      </c>
      <c r="G267" s="23">
        <v>866</v>
      </c>
      <c r="H267" s="23">
        <v>852</v>
      </c>
      <c r="I267" s="23">
        <v>837</v>
      </c>
      <c r="J267" s="23">
        <v>836</v>
      </c>
      <c r="K267" s="23">
        <v>767</v>
      </c>
      <c r="L267" s="23">
        <v>771</v>
      </c>
      <c r="M267" s="23">
        <v>793</v>
      </c>
      <c r="N267" s="7">
        <f>SUM(B267:M267)</f>
        <v>9772</v>
      </c>
    </row>
    <row r="268" spans="1:14" ht="15">
      <c r="A268" s="6" t="s">
        <v>7</v>
      </c>
      <c r="B268" s="8">
        <v>22265291.55</v>
      </c>
      <c r="C268" s="8">
        <v>25585762.2</v>
      </c>
      <c r="D268" s="8">
        <v>21511637.3</v>
      </c>
      <c r="E268" s="24">
        <v>22250780.45</v>
      </c>
      <c r="F268" s="24">
        <v>23068094.25</v>
      </c>
      <c r="G268" s="24">
        <v>20149044.15</v>
      </c>
      <c r="H268" s="24">
        <v>19794440.35</v>
      </c>
      <c r="I268" s="24">
        <v>21011484</v>
      </c>
      <c r="J268" s="24">
        <v>21535297.85</v>
      </c>
      <c r="K268" s="24">
        <v>20413439.75</v>
      </c>
      <c r="L268" s="24">
        <v>22330082</v>
      </c>
      <c r="M268" s="24">
        <v>20652005.25</v>
      </c>
      <c r="N268" s="8">
        <f>SUM(B268:M268)</f>
        <v>260567359.1</v>
      </c>
    </row>
    <row r="269" spans="1:14" ht="15">
      <c r="A269" s="6" t="s">
        <v>0</v>
      </c>
      <c r="B269" s="8">
        <v>1657521.85</v>
      </c>
      <c r="C269" s="8">
        <v>1807156.68</v>
      </c>
      <c r="D269" s="8">
        <v>1562431.11</v>
      </c>
      <c r="E269" s="24">
        <v>1645555.44</v>
      </c>
      <c r="F269" s="24">
        <v>1808133.2</v>
      </c>
      <c r="G269" s="24">
        <v>1461943.48</v>
      </c>
      <c r="H269" s="24">
        <v>1359685.36</v>
      </c>
      <c r="I269" s="24">
        <v>1479589.99</v>
      </c>
      <c r="J269" s="24">
        <v>1642065.04</v>
      </c>
      <c r="K269" s="24">
        <v>1487436.95</v>
      </c>
      <c r="L269" s="24">
        <v>1657557.66</v>
      </c>
      <c r="M269" s="24">
        <v>1484523.37</v>
      </c>
      <c r="N269" s="8">
        <f>SUM(B269:M269)</f>
        <v>19053600.13</v>
      </c>
    </row>
    <row r="270" spans="1:14" ht="15">
      <c r="A270" s="6" t="s">
        <v>8</v>
      </c>
      <c r="B270" s="8">
        <f>SUM(B269/B267/B335)</f>
        <v>71.96291625059698</v>
      </c>
      <c r="C270" s="8">
        <f aca="true" t="shared" si="145" ref="C270:M270">SUM(C269/C267/C335)</f>
        <v>72.34559058427911</v>
      </c>
      <c r="D270" s="8">
        <f t="shared" si="145"/>
        <v>66.09268654822336</v>
      </c>
      <c r="E270" s="8">
        <f t="shared" si="145"/>
        <v>62.2302855197973</v>
      </c>
      <c r="F270" s="8">
        <f t="shared" si="145"/>
        <v>71.15833136560408</v>
      </c>
      <c r="G270" s="8">
        <f t="shared" si="145"/>
        <v>54.45665946509722</v>
      </c>
      <c r="H270" s="8">
        <f t="shared" si="145"/>
        <v>51.479833409056496</v>
      </c>
      <c r="I270" s="8">
        <f t="shared" si="145"/>
        <v>63.133213432326336</v>
      </c>
      <c r="J270" s="8">
        <f t="shared" si="145"/>
        <v>67.1518848403059</v>
      </c>
      <c r="K270" s="8">
        <f t="shared" si="145"/>
        <v>64.64306605823555</v>
      </c>
      <c r="L270" s="8">
        <f t="shared" si="145"/>
        <v>69.35097527300113</v>
      </c>
      <c r="M270" s="8">
        <f t="shared" si="145"/>
        <v>62.401150483396385</v>
      </c>
      <c r="N270" s="8">
        <f>SUM(N269/N267/N335)</f>
        <v>64.50114338411298</v>
      </c>
    </row>
    <row r="271" spans="1:14" ht="15">
      <c r="A271" s="6" t="s">
        <v>9</v>
      </c>
      <c r="B271" s="17">
        <f>SUM(B269/B268)</f>
        <v>0.07444420147285248</v>
      </c>
      <c r="C271" s="17">
        <f>SUM(C269/C268)</f>
        <v>0.07063134042573099</v>
      </c>
      <c r="D271" s="17">
        <f>SUM(D269/D268)</f>
        <v>0.07263190096645968</v>
      </c>
      <c r="E271" s="26">
        <f aca="true" t="shared" si="146" ref="E271:M271">(E269/E268)</f>
        <v>0.07395495379129499</v>
      </c>
      <c r="F271" s="26">
        <f t="shared" si="146"/>
        <v>0.07838242641131918</v>
      </c>
      <c r="G271" s="26">
        <f t="shared" si="146"/>
        <v>0.07255646814392434</v>
      </c>
      <c r="H271" s="26">
        <f t="shared" si="146"/>
        <v>0.06869026534513768</v>
      </c>
      <c r="I271" s="26">
        <f t="shared" si="146"/>
        <v>0.07041815751805061</v>
      </c>
      <c r="J271" s="26">
        <f t="shared" si="146"/>
        <v>0.07624993401240558</v>
      </c>
      <c r="K271" s="26">
        <f t="shared" si="146"/>
        <v>0.07286557132048262</v>
      </c>
      <c r="L271" s="26">
        <f t="shared" si="146"/>
        <v>0.07422980623179082</v>
      </c>
      <c r="M271" s="26">
        <f t="shared" si="146"/>
        <v>0.07188277128682215</v>
      </c>
      <c r="N271" s="17">
        <f>SUM(N269/N268)</f>
        <v>0.07312351092558622</v>
      </c>
    </row>
    <row r="272" spans="1:14" ht="15">
      <c r="A272" s="3"/>
      <c r="B272" s="8"/>
      <c r="C272" s="8"/>
      <c r="D272" s="8"/>
      <c r="E272" s="24" t="s">
        <v>29</v>
      </c>
      <c r="F272" s="24" t="s">
        <v>29</v>
      </c>
      <c r="G272" s="24" t="s">
        <v>29</v>
      </c>
      <c r="H272" s="24" t="s">
        <v>29</v>
      </c>
      <c r="I272" s="24" t="s">
        <v>29</v>
      </c>
      <c r="J272" s="24" t="s">
        <v>29</v>
      </c>
      <c r="K272" s="24"/>
      <c r="L272" s="24"/>
      <c r="M272" s="24"/>
      <c r="N272" s="3"/>
    </row>
    <row r="273" spans="1:14" ht="15">
      <c r="A273" s="14" t="s">
        <v>11</v>
      </c>
      <c r="B273" s="7">
        <v>0</v>
      </c>
      <c r="C273" s="7">
        <v>0</v>
      </c>
      <c r="D273" s="7">
        <v>0</v>
      </c>
      <c r="E273" s="23">
        <v>0</v>
      </c>
      <c r="F273" s="23">
        <v>0</v>
      </c>
      <c r="G273" s="23">
        <v>0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7">
        <f>SUM(B273:M273)</f>
        <v>0</v>
      </c>
    </row>
    <row r="274" spans="1:14" ht="15">
      <c r="A274" s="6" t="s">
        <v>7</v>
      </c>
      <c r="B274" s="8">
        <v>0</v>
      </c>
      <c r="C274" s="8">
        <v>0</v>
      </c>
      <c r="D274" s="8">
        <v>0</v>
      </c>
      <c r="E274" s="24">
        <v>0</v>
      </c>
      <c r="F274" s="24">
        <v>0</v>
      </c>
      <c r="G274" s="24">
        <v>0</v>
      </c>
      <c r="H274" s="24">
        <v>0</v>
      </c>
      <c r="I274" s="24">
        <v>0</v>
      </c>
      <c r="J274" s="24">
        <v>0</v>
      </c>
      <c r="K274" s="24">
        <v>0</v>
      </c>
      <c r="L274" s="24">
        <v>0</v>
      </c>
      <c r="M274" s="24">
        <v>0</v>
      </c>
      <c r="N274" s="8">
        <f>SUM(B274:M274)</f>
        <v>0</v>
      </c>
    </row>
    <row r="275" spans="1:14" ht="15">
      <c r="A275" s="6" t="s">
        <v>0</v>
      </c>
      <c r="B275" s="8">
        <v>0</v>
      </c>
      <c r="C275" s="8">
        <v>0</v>
      </c>
      <c r="D275" s="8">
        <v>0</v>
      </c>
      <c r="E275" s="24">
        <v>0</v>
      </c>
      <c r="F275" s="24">
        <v>0</v>
      </c>
      <c r="G275" s="24">
        <v>0</v>
      </c>
      <c r="H275" s="24">
        <v>0</v>
      </c>
      <c r="I275" s="24">
        <v>0</v>
      </c>
      <c r="J275" s="24">
        <v>0</v>
      </c>
      <c r="K275" s="24">
        <v>0</v>
      </c>
      <c r="L275" s="24">
        <v>0</v>
      </c>
      <c r="M275" s="24">
        <v>0</v>
      </c>
      <c r="N275" s="8">
        <f>SUM(B275:M275)</f>
        <v>0</v>
      </c>
    </row>
    <row r="276" spans="1:14" ht="15">
      <c r="A276" s="6" t="s">
        <v>8</v>
      </c>
      <c r="B276" s="8">
        <v>0</v>
      </c>
      <c r="C276" s="8">
        <v>0</v>
      </c>
      <c r="D276" s="8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0</v>
      </c>
      <c r="L276" s="24">
        <v>0</v>
      </c>
      <c r="M276" s="24">
        <v>0</v>
      </c>
      <c r="N276" s="8">
        <v>0</v>
      </c>
    </row>
    <row r="277" spans="1:14" ht="15">
      <c r="A277" s="6" t="s">
        <v>9</v>
      </c>
      <c r="B277" s="21">
        <v>0</v>
      </c>
      <c r="C277" s="21">
        <v>0</v>
      </c>
      <c r="D277" s="21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17">
        <v>0</v>
      </c>
    </row>
    <row r="278" spans="1:14" ht="15">
      <c r="A278" s="3"/>
      <c r="B278" s="8"/>
      <c r="C278" s="8"/>
      <c r="D278" s="8"/>
      <c r="E278" s="24"/>
      <c r="F278" s="24"/>
      <c r="G278" s="24"/>
      <c r="H278" s="24"/>
      <c r="I278" s="24"/>
      <c r="J278" s="24"/>
      <c r="K278" s="24"/>
      <c r="L278" s="24"/>
      <c r="M278" s="24"/>
      <c r="N278" s="3"/>
    </row>
    <row r="279" spans="1:14" ht="15">
      <c r="A279" s="14" t="s">
        <v>12</v>
      </c>
      <c r="B279" s="7">
        <v>1414</v>
      </c>
      <c r="C279" s="7">
        <v>1517</v>
      </c>
      <c r="D279" s="7">
        <v>1510</v>
      </c>
      <c r="E279" s="23">
        <v>1508</v>
      </c>
      <c r="F279" s="23">
        <v>1504</v>
      </c>
      <c r="G279" s="23">
        <v>1500</v>
      </c>
      <c r="H279" s="23">
        <v>1454</v>
      </c>
      <c r="I279" s="23">
        <v>1428</v>
      </c>
      <c r="J279" s="23">
        <v>1405</v>
      </c>
      <c r="K279" s="23">
        <v>1264</v>
      </c>
      <c r="L279" s="23">
        <v>1199</v>
      </c>
      <c r="M279" s="23">
        <v>1241</v>
      </c>
      <c r="N279" s="7">
        <f>SUM(B279:M279)</f>
        <v>16944</v>
      </c>
    </row>
    <row r="280" spans="1:14" ht="15">
      <c r="A280" s="6" t="s">
        <v>7</v>
      </c>
      <c r="B280" s="8">
        <v>51614734.45</v>
      </c>
      <c r="C280" s="8">
        <v>54892805.5</v>
      </c>
      <c r="D280" s="8">
        <v>46236567.22</v>
      </c>
      <c r="E280" s="24">
        <v>46690576.75</v>
      </c>
      <c r="F280" s="24">
        <v>50058197.25</v>
      </c>
      <c r="G280" s="24">
        <v>40881298.75</v>
      </c>
      <c r="H280" s="24">
        <v>40615751.25</v>
      </c>
      <c r="I280" s="24">
        <v>39569496.75</v>
      </c>
      <c r="J280" s="24">
        <v>41171003.75</v>
      </c>
      <c r="K280" s="24">
        <v>37101947</v>
      </c>
      <c r="L280" s="24">
        <v>41876487.5</v>
      </c>
      <c r="M280" s="24">
        <v>37976800.92</v>
      </c>
      <c r="N280" s="8">
        <f>SUM(B280:M280)</f>
        <v>528685667.09000003</v>
      </c>
    </row>
    <row r="281" spans="1:14" ht="15">
      <c r="A281" s="6" t="s">
        <v>0</v>
      </c>
      <c r="B281" s="8">
        <v>3385158.5</v>
      </c>
      <c r="C281" s="8">
        <v>3525901.39</v>
      </c>
      <c r="D281" s="8">
        <v>2811100.61</v>
      </c>
      <c r="E281" s="24">
        <v>2896182.7</v>
      </c>
      <c r="F281" s="24">
        <v>3234378.35</v>
      </c>
      <c r="G281" s="24">
        <v>2066933.68</v>
      </c>
      <c r="H281" s="24">
        <v>2413435.27</v>
      </c>
      <c r="I281" s="24">
        <v>2460350.58</v>
      </c>
      <c r="J281" s="24">
        <v>2560178.18</v>
      </c>
      <c r="K281" s="24">
        <v>2378322.58</v>
      </c>
      <c r="L281" s="24">
        <v>2684913.56</v>
      </c>
      <c r="M281" s="24">
        <v>2196223.65</v>
      </c>
      <c r="N281" s="8">
        <f>SUM(B281:M281)</f>
        <v>32613079.049999993</v>
      </c>
    </row>
    <row r="282" spans="1:14" ht="15">
      <c r="A282" s="6" t="s">
        <v>8</v>
      </c>
      <c r="B282" s="8">
        <f aca="true" t="shared" si="147" ref="B282:N282">SUM(B281/B279/B335)</f>
        <v>77.22677601861568</v>
      </c>
      <c r="C282" s="8">
        <f t="shared" si="147"/>
        <v>76.20522364027362</v>
      </c>
      <c r="D282" s="8">
        <f t="shared" si="147"/>
        <v>62.05520110375276</v>
      </c>
      <c r="E282" s="8">
        <f t="shared" si="147"/>
        <v>61.95308248481219</v>
      </c>
      <c r="F282" s="8">
        <f t="shared" si="147"/>
        <v>71.68391733156028</v>
      </c>
      <c r="G282" s="8">
        <f t="shared" si="147"/>
        <v>44.45018666666667</v>
      </c>
      <c r="H282" s="8">
        <f t="shared" si="147"/>
        <v>53.5438450104273</v>
      </c>
      <c r="I282" s="8">
        <f t="shared" si="147"/>
        <v>61.53337785114046</v>
      </c>
      <c r="J282" s="8">
        <f t="shared" si="147"/>
        <v>62.29712394683214</v>
      </c>
      <c r="K282" s="8">
        <f>SUM(K281/K279/K335)</f>
        <v>62.719477320675104</v>
      </c>
      <c r="L282" s="8">
        <f>SUM(L281/L279/L335)</f>
        <v>72.23529177540424</v>
      </c>
      <c r="M282" s="8">
        <f>SUM(M281/M279/M335)</f>
        <v>58.99069701853344</v>
      </c>
      <c r="N282" s="8">
        <f t="shared" si="147"/>
        <v>63.67217499702265</v>
      </c>
    </row>
    <row r="283" spans="1:14" ht="15">
      <c r="A283" s="6" t="s">
        <v>9</v>
      </c>
      <c r="B283" s="17">
        <f>SUM(B281/B280)</f>
        <v>0.06558511897952814</v>
      </c>
      <c r="C283" s="17">
        <f>SUM(C281/C280)</f>
        <v>0.0642324865323198</v>
      </c>
      <c r="D283" s="17">
        <f>SUM(D281/D280)</f>
        <v>0.06079821187036644</v>
      </c>
      <c r="E283" s="26">
        <f aca="true" t="shared" si="148" ref="E283:J283">(E281/E280)</f>
        <v>0.06202927660344226</v>
      </c>
      <c r="F283" s="26">
        <f t="shared" si="148"/>
        <v>0.06461236176458592</v>
      </c>
      <c r="G283" s="26">
        <f t="shared" si="148"/>
        <v>0.050559393737460455</v>
      </c>
      <c r="H283" s="26">
        <f t="shared" si="148"/>
        <v>0.05942116532930066</v>
      </c>
      <c r="I283" s="26">
        <f t="shared" si="148"/>
        <v>0.06217795984478878</v>
      </c>
      <c r="J283" s="26">
        <f t="shared" si="148"/>
        <v>0.062184011726942656</v>
      </c>
      <c r="K283" s="26">
        <f>(K281/K280)</f>
        <v>0.06410236584080076</v>
      </c>
      <c r="L283" s="26">
        <f>(L281/L280)</f>
        <v>0.06411506122618331</v>
      </c>
      <c r="M283" s="26">
        <f>(M281/M280)</f>
        <v>0.05783066495322903</v>
      </c>
      <c r="N283" s="17">
        <f>SUM(N281/N280)</f>
        <v>0.061687087583647604</v>
      </c>
    </row>
    <row r="284" spans="1:14" ht="15">
      <c r="A284" s="3"/>
      <c r="B284" s="8"/>
      <c r="C284" s="8"/>
      <c r="D284" s="8"/>
      <c r="E284" s="24"/>
      <c r="F284" s="24"/>
      <c r="G284" s="24"/>
      <c r="H284" s="24"/>
      <c r="I284" s="24"/>
      <c r="J284" s="24"/>
      <c r="K284" s="24"/>
      <c r="L284" s="24"/>
      <c r="M284" s="24"/>
      <c r="N284" s="3"/>
    </row>
    <row r="285" spans="1:14" ht="15">
      <c r="A285" s="14" t="s">
        <v>13</v>
      </c>
      <c r="B285" s="9">
        <v>0</v>
      </c>
      <c r="C285" s="9">
        <v>0</v>
      </c>
      <c r="D285" s="9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7">
        <f>SUM(B285:M285)</f>
        <v>0</v>
      </c>
    </row>
    <row r="286" spans="1:14" ht="15">
      <c r="A286" s="6" t="s">
        <v>7</v>
      </c>
      <c r="B286" s="8">
        <v>0</v>
      </c>
      <c r="C286" s="8">
        <v>0</v>
      </c>
      <c r="D286" s="8">
        <v>0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0</v>
      </c>
      <c r="N286" s="8">
        <f>SUM(B286:M286)</f>
        <v>0</v>
      </c>
    </row>
    <row r="287" spans="1:14" ht="15">
      <c r="A287" s="6" t="s">
        <v>0</v>
      </c>
      <c r="B287" s="8">
        <v>0</v>
      </c>
      <c r="C287" s="8">
        <v>0</v>
      </c>
      <c r="D287" s="8">
        <v>0</v>
      </c>
      <c r="E287" s="24">
        <v>0</v>
      </c>
      <c r="F287" s="24">
        <v>0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8">
        <f>SUM(B287:M287)</f>
        <v>0</v>
      </c>
    </row>
    <row r="288" spans="1:14" ht="15">
      <c r="A288" s="6" t="s">
        <v>8</v>
      </c>
      <c r="B288" s="8">
        <v>0</v>
      </c>
      <c r="C288" s="8">
        <v>0</v>
      </c>
      <c r="D288" s="8">
        <v>0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0</v>
      </c>
      <c r="N288" s="8">
        <v>0</v>
      </c>
    </row>
    <row r="289" spans="1:14" ht="15">
      <c r="A289" s="6" t="s">
        <v>9</v>
      </c>
      <c r="B289" s="21">
        <v>0</v>
      </c>
      <c r="C289" s="21">
        <v>0</v>
      </c>
      <c r="D289" s="21">
        <v>0</v>
      </c>
      <c r="E289" s="26">
        <v>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0</v>
      </c>
      <c r="N289" s="17">
        <v>0</v>
      </c>
    </row>
    <row r="290" spans="1:14" ht="15">
      <c r="A290" s="3"/>
      <c r="B290" s="3"/>
      <c r="C290" s="3"/>
      <c r="D290" s="3"/>
      <c r="E290" s="25"/>
      <c r="F290" s="25"/>
      <c r="G290" s="25"/>
      <c r="H290" s="25"/>
      <c r="I290" s="25"/>
      <c r="J290" s="25"/>
      <c r="K290" s="25"/>
      <c r="L290" s="25"/>
      <c r="M290" s="25"/>
      <c r="N290" s="3"/>
    </row>
    <row r="291" spans="1:14" ht="15">
      <c r="A291" s="14" t="s">
        <v>14</v>
      </c>
      <c r="B291" s="7">
        <v>725</v>
      </c>
      <c r="C291" s="7">
        <v>727</v>
      </c>
      <c r="D291" s="7">
        <v>717</v>
      </c>
      <c r="E291" s="23">
        <v>722</v>
      </c>
      <c r="F291" s="23">
        <v>711</v>
      </c>
      <c r="G291" s="23">
        <v>728</v>
      </c>
      <c r="H291" s="23">
        <v>693</v>
      </c>
      <c r="I291" s="23">
        <v>689</v>
      </c>
      <c r="J291" s="23">
        <v>674</v>
      </c>
      <c r="K291" s="23">
        <v>631</v>
      </c>
      <c r="L291" s="23">
        <v>624</v>
      </c>
      <c r="M291" s="23">
        <v>619</v>
      </c>
      <c r="N291" s="7">
        <f>SUM(B291:M291)</f>
        <v>8260</v>
      </c>
    </row>
    <row r="292" spans="1:15" ht="15">
      <c r="A292" s="6" t="s">
        <v>7</v>
      </c>
      <c r="B292" s="8">
        <v>49943036</v>
      </c>
      <c r="C292" s="8">
        <v>50901911</v>
      </c>
      <c r="D292" s="8">
        <v>42339841</v>
      </c>
      <c r="E292" s="24">
        <v>42701452</v>
      </c>
      <c r="F292" s="24">
        <v>46201977</v>
      </c>
      <c r="G292" s="24">
        <v>38733093</v>
      </c>
      <c r="H292" s="24">
        <v>41737891</v>
      </c>
      <c r="I292" s="24">
        <v>38694877</v>
      </c>
      <c r="J292" s="24">
        <v>37659515</v>
      </c>
      <c r="K292" s="24">
        <v>34424747</v>
      </c>
      <c r="L292" s="24">
        <v>39008596</v>
      </c>
      <c r="M292" s="24">
        <v>34914755</v>
      </c>
      <c r="N292" s="8">
        <f>SUM(B292:M292)</f>
        <v>497261691</v>
      </c>
      <c r="O292" s="31" t="s">
        <v>29</v>
      </c>
    </row>
    <row r="293" spans="1:15" ht="15">
      <c r="A293" s="6" t="s">
        <v>0</v>
      </c>
      <c r="B293" s="8">
        <v>2522917.13</v>
      </c>
      <c r="C293" s="8">
        <v>2655654.55</v>
      </c>
      <c r="D293" s="8">
        <v>1962997.48</v>
      </c>
      <c r="E293" s="24">
        <v>2114106.63</v>
      </c>
      <c r="F293" s="24">
        <v>2412393.98</v>
      </c>
      <c r="G293" s="24">
        <v>1830890.26</v>
      </c>
      <c r="H293" s="24">
        <v>2168773.63</v>
      </c>
      <c r="I293" s="24">
        <v>1760233.92</v>
      </c>
      <c r="J293" s="24">
        <v>1872982.41</v>
      </c>
      <c r="K293" s="24">
        <v>1692975.67</v>
      </c>
      <c r="L293" s="24">
        <v>1488389.68</v>
      </c>
      <c r="M293" s="24">
        <v>1600254.37</v>
      </c>
      <c r="N293" s="8">
        <f>SUM(B293:M293)</f>
        <v>24082569.709999997</v>
      </c>
      <c r="O293" s="31" t="s">
        <v>29</v>
      </c>
    </row>
    <row r="294" spans="1:14" ht="15">
      <c r="A294" s="6" t="s">
        <v>8</v>
      </c>
      <c r="B294" s="8">
        <f aca="true" t="shared" si="149" ref="B294:J294">SUM(B293/B291/B335)</f>
        <v>112.25437730812013</v>
      </c>
      <c r="C294" s="8">
        <f t="shared" si="149"/>
        <v>119.76704399395675</v>
      </c>
      <c r="D294" s="8">
        <f t="shared" si="149"/>
        <v>91.2597619711762</v>
      </c>
      <c r="E294" s="8">
        <f t="shared" si="149"/>
        <v>94.455662139219</v>
      </c>
      <c r="F294" s="8">
        <f t="shared" si="149"/>
        <v>113.09863947491796</v>
      </c>
      <c r="G294" s="8">
        <f t="shared" si="149"/>
        <v>81.12771446295639</v>
      </c>
      <c r="H294" s="8">
        <f t="shared" si="149"/>
        <v>100.95301540753152</v>
      </c>
      <c r="I294" s="8">
        <f t="shared" si="149"/>
        <v>91.24165042504664</v>
      </c>
      <c r="J294" s="8">
        <f t="shared" si="149"/>
        <v>95.00532146389712</v>
      </c>
      <c r="K294" s="8">
        <f>SUM(K293/K291/K335)</f>
        <v>89.43347437929214</v>
      </c>
      <c r="L294" s="8">
        <f>SUM(L293/L291/L335)</f>
        <v>76.94322167080232</v>
      </c>
      <c r="M294" s="8">
        <f>SUM(M293/M291/M335)</f>
        <v>86.1741717824448</v>
      </c>
      <c r="N294" s="8">
        <f>SUM(N293/N291/N335)</f>
        <v>96.44875005465045</v>
      </c>
    </row>
    <row r="295" spans="1:14" ht="15">
      <c r="A295" s="6" t="s">
        <v>9</v>
      </c>
      <c r="B295" s="17">
        <f>SUM(B293/B292)</f>
        <v>0.05051589434811292</v>
      </c>
      <c r="C295" s="17">
        <f>SUM(C293/C292)</f>
        <v>0.05217200096868661</v>
      </c>
      <c r="D295" s="17">
        <f>SUM(D293/D292)</f>
        <v>0.04636289210438934</v>
      </c>
      <c r="E295" s="26">
        <f aca="true" t="shared" si="150" ref="E295:J295">(E293/E292)</f>
        <v>0.04950901037276203</v>
      </c>
      <c r="F295" s="26">
        <f t="shared" si="150"/>
        <v>0.05221408555742106</v>
      </c>
      <c r="G295" s="26">
        <f t="shared" si="150"/>
        <v>0.047269405002074064</v>
      </c>
      <c r="H295" s="26">
        <f t="shared" si="150"/>
        <v>0.051961744545262235</v>
      </c>
      <c r="I295" s="26">
        <f t="shared" si="150"/>
        <v>0.04549010247532251</v>
      </c>
      <c r="J295" s="26">
        <f t="shared" si="150"/>
        <v>0.04973463970526439</v>
      </c>
      <c r="K295" s="26">
        <f>(K293/K292)</f>
        <v>0.0491790301320152</v>
      </c>
      <c r="L295" s="26">
        <f>(L293/L292)</f>
        <v>0.038155428101026755</v>
      </c>
      <c r="M295" s="26">
        <f>(M293/M292)</f>
        <v>0.045833183420591096</v>
      </c>
      <c r="N295" s="17">
        <f>SUM(N293/N292)</f>
        <v>0.048430374078424626</v>
      </c>
    </row>
    <row r="296" spans="1:14" ht="15">
      <c r="A296" s="3"/>
      <c r="B296" s="3"/>
      <c r="C296" s="3"/>
      <c r="D296" s="3"/>
      <c r="E296" s="25"/>
      <c r="F296" s="25"/>
      <c r="G296" s="25"/>
      <c r="H296" s="25"/>
      <c r="I296" s="25"/>
      <c r="J296" s="25"/>
      <c r="K296" s="25"/>
      <c r="L296" s="25"/>
      <c r="M296" s="25"/>
      <c r="N296" s="3"/>
    </row>
    <row r="297" spans="1:14" ht="15">
      <c r="A297" s="14" t="s">
        <v>15</v>
      </c>
      <c r="B297" s="7">
        <v>63</v>
      </c>
      <c r="C297" s="7">
        <v>60</v>
      </c>
      <c r="D297" s="7">
        <v>61</v>
      </c>
      <c r="E297" s="23">
        <v>60</v>
      </c>
      <c r="F297" s="23">
        <v>60</v>
      </c>
      <c r="G297" s="23">
        <v>48</v>
      </c>
      <c r="H297" s="23">
        <v>48</v>
      </c>
      <c r="I297" s="23">
        <v>48</v>
      </c>
      <c r="J297" s="23">
        <v>48</v>
      </c>
      <c r="K297" s="23">
        <v>44</v>
      </c>
      <c r="L297" s="23">
        <v>44</v>
      </c>
      <c r="M297" s="23">
        <v>43</v>
      </c>
      <c r="N297" s="7">
        <f>SUM(B297:M297)</f>
        <v>627</v>
      </c>
    </row>
    <row r="298" spans="1:14" ht="15">
      <c r="A298" s="6" t="s">
        <v>7</v>
      </c>
      <c r="B298" s="8">
        <v>5466355</v>
      </c>
      <c r="C298" s="8">
        <v>5797595</v>
      </c>
      <c r="D298" s="8">
        <v>5052705</v>
      </c>
      <c r="E298" s="24">
        <v>5727730</v>
      </c>
      <c r="F298" s="24">
        <v>5616160</v>
      </c>
      <c r="G298" s="24">
        <v>4040410</v>
      </c>
      <c r="H298" s="24">
        <v>4145315</v>
      </c>
      <c r="I298" s="24">
        <v>4024695</v>
      </c>
      <c r="J298" s="24">
        <v>3532030</v>
      </c>
      <c r="K298" s="24">
        <v>3196695</v>
      </c>
      <c r="L298" s="24">
        <v>3437720</v>
      </c>
      <c r="M298" s="24">
        <v>3078580</v>
      </c>
      <c r="N298" s="8">
        <f>SUM(B298:M298)</f>
        <v>53115990</v>
      </c>
    </row>
    <row r="299" spans="1:14" ht="15">
      <c r="A299" s="6" t="s">
        <v>0</v>
      </c>
      <c r="B299" s="8">
        <v>281896</v>
      </c>
      <c r="C299" s="8">
        <v>316806.5</v>
      </c>
      <c r="D299" s="8">
        <v>312890</v>
      </c>
      <c r="E299" s="24">
        <v>342855</v>
      </c>
      <c r="F299" s="24">
        <v>187654.5</v>
      </c>
      <c r="G299" s="24">
        <v>36833.63</v>
      </c>
      <c r="H299" s="24">
        <v>267716.78</v>
      </c>
      <c r="I299" s="24">
        <v>273615</v>
      </c>
      <c r="J299" s="24">
        <v>229550</v>
      </c>
      <c r="K299" s="24">
        <v>164004</v>
      </c>
      <c r="L299" s="24">
        <v>112385</v>
      </c>
      <c r="M299" s="24">
        <v>204645</v>
      </c>
      <c r="N299" s="8">
        <f>SUM(B299:M299)</f>
        <v>2730851.41</v>
      </c>
    </row>
    <row r="300" spans="1:14" ht="15">
      <c r="A300" s="6" t="s">
        <v>8</v>
      </c>
      <c r="B300" s="8">
        <f aca="true" t="shared" si="151" ref="B300:J300">SUM(B299/B297/B335)</f>
        <v>144.3399897593446</v>
      </c>
      <c r="C300" s="8">
        <f t="shared" si="151"/>
        <v>173.11830601092896</v>
      </c>
      <c r="D300" s="8">
        <f t="shared" si="151"/>
        <v>170.9781420765027</v>
      </c>
      <c r="E300" s="8">
        <f t="shared" si="151"/>
        <v>184.33064516129033</v>
      </c>
      <c r="F300" s="8">
        <f t="shared" si="151"/>
        <v>104.2525</v>
      </c>
      <c r="G300" s="8">
        <f t="shared" si="151"/>
        <v>24.753783602150534</v>
      </c>
      <c r="H300" s="8">
        <f t="shared" si="151"/>
        <v>179.91719086021507</v>
      </c>
      <c r="I300" s="8">
        <f t="shared" si="151"/>
        <v>203.58258928571428</v>
      </c>
      <c r="J300" s="8">
        <f t="shared" si="151"/>
        <v>163.497150997151</v>
      </c>
      <c r="K300" s="8">
        <f>SUM(K299/K297/K335)</f>
        <v>124.24545454545455</v>
      </c>
      <c r="L300" s="8">
        <f>SUM(L299/L297/L335)</f>
        <v>82.39369501466275</v>
      </c>
      <c r="M300" s="8">
        <f>SUM(M299/M297/M335)</f>
        <v>158.63953488372093</v>
      </c>
      <c r="N300" s="8">
        <f>SUM(N299/N297/N335)</f>
        <v>144.08021710814847</v>
      </c>
    </row>
    <row r="301" spans="1:14" ht="15">
      <c r="A301" s="6" t="s">
        <v>9</v>
      </c>
      <c r="B301" s="17">
        <f>SUM(B299/B298)</f>
        <v>0.05156928154135617</v>
      </c>
      <c r="C301" s="17">
        <f>SUM(C299/C298)</f>
        <v>0.054644468956524216</v>
      </c>
      <c r="D301" s="17">
        <f>SUM(D299/D298)</f>
        <v>0.06192524598210265</v>
      </c>
      <c r="E301" s="26">
        <f aca="true" t="shared" si="152" ref="E301:J301">(E299/E298)</f>
        <v>0.059858792226588894</v>
      </c>
      <c r="F301" s="26">
        <f t="shared" si="152"/>
        <v>0.033413310874334065</v>
      </c>
      <c r="G301" s="26">
        <f t="shared" si="152"/>
        <v>0.009116309978442781</v>
      </c>
      <c r="H301" s="26">
        <f t="shared" si="152"/>
        <v>0.06458297620325597</v>
      </c>
      <c r="I301" s="26">
        <f t="shared" si="152"/>
        <v>0.06798403357273036</v>
      </c>
      <c r="J301" s="26">
        <f t="shared" si="152"/>
        <v>0.0649909542104682</v>
      </c>
      <c r="K301" s="26">
        <f>(K299/K298)</f>
        <v>0.05130423765795611</v>
      </c>
      <c r="L301" s="26">
        <f>(L299/L298)</f>
        <v>0.032691725911359854</v>
      </c>
      <c r="M301" s="26">
        <f>(M299/M298)</f>
        <v>0.06647382884316795</v>
      </c>
      <c r="N301" s="17">
        <f>SUM(N299/N298)</f>
        <v>0.05141298147695261</v>
      </c>
    </row>
    <row r="302" spans="1:14" ht="15">
      <c r="A302" s="3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3"/>
    </row>
    <row r="303" spans="1:14" ht="15">
      <c r="A303" s="14" t="s">
        <v>16</v>
      </c>
      <c r="B303" s="18">
        <f aca="true" t="shared" si="153" ref="B303:G303">SUM(B307+B313)</f>
        <v>52</v>
      </c>
      <c r="C303" s="18">
        <f t="shared" si="153"/>
        <v>49</v>
      </c>
      <c r="D303" s="18">
        <f t="shared" si="153"/>
        <v>49</v>
      </c>
      <c r="E303" s="18">
        <f t="shared" si="153"/>
        <v>49</v>
      </c>
      <c r="F303" s="18">
        <f t="shared" si="153"/>
        <v>49</v>
      </c>
      <c r="G303" s="18">
        <f t="shared" si="153"/>
        <v>46</v>
      </c>
      <c r="H303" s="18">
        <f aca="true" t="shared" si="154" ref="H303:M303">SUM(H307+H313)</f>
        <v>42</v>
      </c>
      <c r="I303" s="18">
        <f t="shared" si="154"/>
        <v>39</v>
      </c>
      <c r="J303" s="18">
        <f t="shared" si="154"/>
        <v>38</v>
      </c>
      <c r="K303" s="18">
        <f t="shared" si="154"/>
        <v>34</v>
      </c>
      <c r="L303" s="18">
        <f t="shared" si="154"/>
        <v>33</v>
      </c>
      <c r="M303" s="18">
        <f t="shared" si="154"/>
        <v>33</v>
      </c>
      <c r="N303" s="7">
        <f>SUM(B303:M303)</f>
        <v>513</v>
      </c>
    </row>
    <row r="304" spans="1:14" ht="15">
      <c r="A304" s="6" t="s">
        <v>0</v>
      </c>
      <c r="B304" s="19">
        <f aca="true" t="shared" si="155" ref="B304:G304">SUM(B309+B315)</f>
        <v>384132.25</v>
      </c>
      <c r="C304" s="19">
        <f t="shared" si="155"/>
        <v>343473.25</v>
      </c>
      <c r="D304" s="19">
        <f t="shared" si="155"/>
        <v>292018.25</v>
      </c>
      <c r="E304" s="19">
        <f t="shared" si="155"/>
        <v>317966.5</v>
      </c>
      <c r="F304" s="19">
        <f t="shared" si="155"/>
        <v>293730.5</v>
      </c>
      <c r="G304" s="19">
        <f t="shared" si="155"/>
        <v>268831.5</v>
      </c>
      <c r="H304" s="19">
        <f aca="true" t="shared" si="156" ref="H304:M304">SUM(H309+H315)</f>
        <v>283140.75</v>
      </c>
      <c r="I304" s="19">
        <f t="shared" si="156"/>
        <v>272690.05</v>
      </c>
      <c r="J304" s="19">
        <f t="shared" si="156"/>
        <v>238435.5</v>
      </c>
      <c r="K304" s="19">
        <f t="shared" si="156"/>
        <v>218577.47999999998</v>
      </c>
      <c r="L304" s="19">
        <f t="shared" si="156"/>
        <v>225481</v>
      </c>
      <c r="M304" s="19">
        <f t="shared" si="156"/>
        <v>192753.55</v>
      </c>
      <c r="N304" s="8">
        <f>SUM(B304:M304)</f>
        <v>3331230.5799999996</v>
      </c>
    </row>
    <row r="305" spans="1:14" ht="15">
      <c r="A305" s="6" t="s">
        <v>8</v>
      </c>
      <c r="B305" s="20">
        <f aca="true" t="shared" si="157" ref="B305:J305">SUM(B304/B303/B335)</f>
        <v>238.29544044665013</v>
      </c>
      <c r="C305" s="20">
        <f t="shared" si="157"/>
        <v>229.82485781197724</v>
      </c>
      <c r="D305" s="20">
        <f t="shared" si="157"/>
        <v>198.6518707482993</v>
      </c>
      <c r="E305" s="20">
        <f t="shared" si="157"/>
        <v>209.32620144832129</v>
      </c>
      <c r="F305" s="20">
        <f t="shared" si="157"/>
        <v>199.81666666666666</v>
      </c>
      <c r="G305" s="20">
        <f t="shared" si="157"/>
        <v>188.52138849929875</v>
      </c>
      <c r="H305" s="20">
        <f t="shared" si="157"/>
        <v>217.46601382488478</v>
      </c>
      <c r="I305" s="20">
        <f t="shared" si="157"/>
        <v>249.716163003663</v>
      </c>
      <c r="J305" s="20">
        <f t="shared" si="157"/>
        <v>214.51686909581647</v>
      </c>
      <c r="K305" s="20">
        <f>SUM(K304/K303/K335)</f>
        <v>214.29164705882351</v>
      </c>
      <c r="L305" s="20">
        <f>SUM(L304/L303/L335)</f>
        <v>220.41153470185728</v>
      </c>
      <c r="M305" s="20">
        <f>SUM(M304/M303/M335)</f>
        <v>194.70055555555555</v>
      </c>
      <c r="N305" s="20">
        <f>SUM(N304/N303/N335)</f>
        <v>214.8132938364749</v>
      </c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14" t="s">
        <v>17</v>
      </c>
      <c r="B307" s="7">
        <v>38</v>
      </c>
      <c r="C307" s="7">
        <v>35</v>
      </c>
      <c r="D307" s="7">
        <v>35</v>
      </c>
      <c r="E307" s="23">
        <v>35</v>
      </c>
      <c r="F307" s="23">
        <v>35</v>
      </c>
      <c r="G307" s="23">
        <v>33</v>
      </c>
      <c r="H307" s="23">
        <v>29</v>
      </c>
      <c r="I307" s="23">
        <v>29</v>
      </c>
      <c r="J307" s="23">
        <v>28</v>
      </c>
      <c r="K307" s="23">
        <v>24</v>
      </c>
      <c r="L307" s="23">
        <v>21</v>
      </c>
      <c r="M307" s="23">
        <v>21</v>
      </c>
      <c r="N307" s="7">
        <f>SUM(B307:M307)</f>
        <v>363</v>
      </c>
    </row>
    <row r="308" spans="1:14" ht="15">
      <c r="A308" s="14" t="s">
        <v>18</v>
      </c>
      <c r="B308" s="8">
        <v>1093111.5</v>
      </c>
      <c r="C308" s="8">
        <v>1027629.5</v>
      </c>
      <c r="D308" s="8">
        <v>838480.5</v>
      </c>
      <c r="E308" s="24">
        <v>881874.5</v>
      </c>
      <c r="F308" s="24">
        <v>820427</v>
      </c>
      <c r="G308" s="24">
        <v>736869</v>
      </c>
      <c r="H308" s="24">
        <v>708415.75</v>
      </c>
      <c r="I308" s="24">
        <v>684541.3</v>
      </c>
      <c r="J308" s="24">
        <v>674748.5</v>
      </c>
      <c r="K308" s="24">
        <v>615347.25</v>
      </c>
      <c r="L308" s="24">
        <v>627375.5</v>
      </c>
      <c r="M308" s="24">
        <v>543429.55</v>
      </c>
      <c r="N308" s="8">
        <f>SUM(B308:M308)</f>
        <v>9252249.850000001</v>
      </c>
    </row>
    <row r="309" spans="1:14" ht="15">
      <c r="A309" s="6" t="s">
        <v>0</v>
      </c>
      <c r="B309" s="8">
        <v>211896</v>
      </c>
      <c r="C309" s="8">
        <v>181377.75</v>
      </c>
      <c r="D309" s="8">
        <v>142060.5</v>
      </c>
      <c r="E309" s="24">
        <v>154994.75</v>
      </c>
      <c r="F309" s="24">
        <v>157599</v>
      </c>
      <c r="G309" s="24">
        <v>132796.25</v>
      </c>
      <c r="H309" s="24">
        <v>152754.75</v>
      </c>
      <c r="I309" s="24">
        <v>151216.55</v>
      </c>
      <c r="J309" s="24">
        <v>123695.5</v>
      </c>
      <c r="K309" s="24">
        <v>104569.98</v>
      </c>
      <c r="L309" s="24">
        <v>105657</v>
      </c>
      <c r="M309" s="24">
        <v>97128.55</v>
      </c>
      <c r="N309" s="8">
        <f>SUM(B309:M309)</f>
        <v>1715746.58</v>
      </c>
    </row>
    <row r="310" spans="1:14" ht="15">
      <c r="A310" s="6" t="s">
        <v>8</v>
      </c>
      <c r="B310" s="8">
        <f>SUM(B309/B307/B335)</f>
        <v>179.87775891341255</v>
      </c>
      <c r="C310" s="8">
        <f>SUM(C309/C307/C335)</f>
        <v>169.90889929742391</v>
      </c>
      <c r="D310" s="8">
        <f>SUM(D309/D307/D335)</f>
        <v>135.2957142857143</v>
      </c>
      <c r="E310" s="24">
        <f aca="true" t="shared" si="158" ref="E310:M310">(E309/E307)/E335</f>
        <v>142.85230414746545</v>
      </c>
      <c r="F310" s="24">
        <f t="shared" si="158"/>
        <v>150.09428571428572</v>
      </c>
      <c r="G310" s="24">
        <f t="shared" si="158"/>
        <v>129.81060606060606</v>
      </c>
      <c r="H310" s="24">
        <f t="shared" si="158"/>
        <v>169.91629588431593</v>
      </c>
      <c r="I310" s="24">
        <f t="shared" si="158"/>
        <v>186.22727832512314</v>
      </c>
      <c r="J310" s="24">
        <f t="shared" si="158"/>
        <v>151.03235653235652</v>
      </c>
      <c r="K310" s="24">
        <f t="shared" si="158"/>
        <v>145.2360833333333</v>
      </c>
      <c r="L310" s="24">
        <f t="shared" si="158"/>
        <v>162.29953917050693</v>
      </c>
      <c r="M310" s="24">
        <f t="shared" si="158"/>
        <v>154.1723015873016</v>
      </c>
      <c r="N310" s="8">
        <f>SUM(N309/N307/N335)</f>
        <v>156.358084649515</v>
      </c>
    </row>
    <row r="311" spans="1:14" ht="15">
      <c r="A311" s="6" t="s">
        <v>9</v>
      </c>
      <c r="B311" s="17">
        <f>SUM(B309/B308)</f>
        <v>0.19384664784882422</v>
      </c>
      <c r="C311" s="17">
        <f>SUM(C309/C308)</f>
        <v>0.17650111251185374</v>
      </c>
      <c r="D311" s="17">
        <f>SUM(D309/D308)</f>
        <v>0.1694261226110804</v>
      </c>
      <c r="E311" s="26">
        <f aca="true" t="shared" si="159" ref="E311:M311">(E309/E308)</f>
        <v>0.17575601743785538</v>
      </c>
      <c r="F311" s="26">
        <f t="shared" si="159"/>
        <v>0.19209387306853626</v>
      </c>
      <c r="G311" s="26">
        <f t="shared" si="159"/>
        <v>0.1802169042258529</v>
      </c>
      <c r="H311" s="26">
        <f t="shared" si="159"/>
        <v>0.21562867567526556</v>
      </c>
      <c r="I311" s="26">
        <f t="shared" si="159"/>
        <v>0.22090201131765166</v>
      </c>
      <c r="J311" s="26">
        <f t="shared" si="159"/>
        <v>0.18332089660073345</v>
      </c>
      <c r="K311" s="26">
        <f t="shared" si="159"/>
        <v>0.16993653583403517</v>
      </c>
      <c r="L311" s="26">
        <f t="shared" si="159"/>
        <v>0.16841110307941576</v>
      </c>
      <c r="M311" s="26">
        <f t="shared" si="159"/>
        <v>0.17873255144112055</v>
      </c>
      <c r="N311" s="17">
        <f>SUM(N309/N308)</f>
        <v>0.18544101249059977</v>
      </c>
    </row>
    <row r="312" spans="1:14" ht="15">
      <c r="A312" s="3"/>
      <c r="B312" s="3"/>
      <c r="C312" s="7"/>
      <c r="E312" s="25"/>
      <c r="F312" s="25"/>
      <c r="G312" s="25"/>
      <c r="H312" s="25"/>
      <c r="I312" s="25"/>
      <c r="J312" s="25"/>
      <c r="K312" s="58"/>
      <c r="L312" s="25"/>
      <c r="M312" s="25"/>
      <c r="N312" s="3"/>
    </row>
    <row r="313" spans="1:14" ht="15">
      <c r="A313" s="14" t="s">
        <v>19</v>
      </c>
      <c r="B313" s="7">
        <v>14</v>
      </c>
      <c r="C313" s="7">
        <v>14</v>
      </c>
      <c r="D313" s="7">
        <v>14</v>
      </c>
      <c r="E313" s="23">
        <v>14</v>
      </c>
      <c r="F313" s="23">
        <v>14</v>
      </c>
      <c r="G313" s="23">
        <v>13</v>
      </c>
      <c r="H313" s="23">
        <v>13</v>
      </c>
      <c r="I313" s="23">
        <v>10</v>
      </c>
      <c r="J313" s="23">
        <v>10</v>
      </c>
      <c r="K313" s="23">
        <v>10</v>
      </c>
      <c r="L313" s="23">
        <v>12</v>
      </c>
      <c r="M313" s="23">
        <v>12</v>
      </c>
      <c r="N313" s="7">
        <f>SUM(B313:M313)</f>
        <v>150</v>
      </c>
    </row>
    <row r="314" spans="1:14" ht="15">
      <c r="A314" s="14" t="s">
        <v>30</v>
      </c>
      <c r="B314" s="8">
        <v>378865.25</v>
      </c>
      <c r="C314" s="7">
        <v>445095</v>
      </c>
      <c r="D314" s="7">
        <v>357906.75</v>
      </c>
      <c r="E314" s="24">
        <v>386358.75</v>
      </c>
      <c r="F314" s="24">
        <v>377052.5</v>
      </c>
      <c r="G314" s="24">
        <v>325115</v>
      </c>
      <c r="H314" s="24">
        <v>317564</v>
      </c>
      <c r="I314" s="24">
        <v>292631</v>
      </c>
      <c r="J314" s="24">
        <v>289010</v>
      </c>
      <c r="K314" s="24">
        <v>262948</v>
      </c>
      <c r="L314" s="24">
        <v>313849</v>
      </c>
      <c r="M314" s="24">
        <v>290258</v>
      </c>
      <c r="N314" s="8">
        <f>SUM(B314:M314)</f>
        <v>4036653.25</v>
      </c>
    </row>
    <row r="315" spans="1:14" ht="15">
      <c r="A315" s="6" t="s">
        <v>0</v>
      </c>
      <c r="B315" s="8">
        <v>172236.25</v>
      </c>
      <c r="C315" s="8">
        <v>162095.5</v>
      </c>
      <c r="D315" s="8">
        <v>149957.75</v>
      </c>
      <c r="E315" s="24">
        <v>162971.75</v>
      </c>
      <c r="F315" s="24">
        <v>136131.5</v>
      </c>
      <c r="G315" s="24">
        <v>136035.25</v>
      </c>
      <c r="H315" s="24">
        <v>130386</v>
      </c>
      <c r="I315" s="24">
        <v>121473.5</v>
      </c>
      <c r="J315" s="24">
        <v>114740</v>
      </c>
      <c r="K315" s="24">
        <v>114007.5</v>
      </c>
      <c r="L315" s="24">
        <v>119824</v>
      </c>
      <c r="M315" s="24">
        <v>95625</v>
      </c>
      <c r="N315" s="8">
        <f>SUM(B315:M315)</f>
        <v>1615484</v>
      </c>
    </row>
    <row r="316" spans="1:17" ht="15.75">
      <c r="A316" s="6" t="s">
        <v>8</v>
      </c>
      <c r="B316" s="24">
        <f>B315/B313/B335</f>
        <v>396.8577188940092</v>
      </c>
      <c r="C316" s="24">
        <f>C315/C313/C335</f>
        <v>379.61475409836066</v>
      </c>
      <c r="D316" s="24">
        <f>D315/D313/D335</f>
        <v>357.0422619047619</v>
      </c>
      <c r="E316" s="24">
        <f aca="true" t="shared" si="160" ref="E316:N316">(E315/E313)/E335</f>
        <v>375.51094470046087</v>
      </c>
      <c r="F316" s="24">
        <f t="shared" si="160"/>
        <v>324.122619047619</v>
      </c>
      <c r="G316" s="24">
        <f t="shared" si="160"/>
        <v>337.55645161290323</v>
      </c>
      <c r="H316" s="24">
        <f t="shared" si="160"/>
        <v>323.53846153846155</v>
      </c>
      <c r="I316" s="24">
        <f t="shared" si="160"/>
        <v>433.8339285714286</v>
      </c>
      <c r="J316" s="24">
        <f t="shared" si="160"/>
        <v>392.2735042735043</v>
      </c>
      <c r="K316" s="24">
        <f>(K315/K313)/K335</f>
        <v>380.025</v>
      </c>
      <c r="L316" s="24">
        <f>(L315/L313)/L335</f>
        <v>322.10752688172045</v>
      </c>
      <c r="M316" s="24">
        <f>(M315/M313)/M335</f>
        <v>265.625</v>
      </c>
      <c r="N316" s="24">
        <f t="shared" si="160"/>
        <v>356.274900068918</v>
      </c>
      <c r="O316" s="32"/>
      <c r="P316" s="57"/>
      <c r="Q316" s="57"/>
    </row>
    <row r="317" spans="1:17" ht="15">
      <c r="A317" s="6" t="s">
        <v>9</v>
      </c>
      <c r="B317" s="26">
        <v>0.1902</v>
      </c>
      <c r="C317" s="26">
        <v>0.1419</v>
      </c>
      <c r="D317" s="26">
        <v>0.228</v>
      </c>
      <c r="E317" s="26">
        <v>0.2263</v>
      </c>
      <c r="F317" s="26">
        <v>0.1582</v>
      </c>
      <c r="G317" s="26">
        <v>0.2251</v>
      </c>
      <c r="H317" s="26">
        <v>0.1813</v>
      </c>
      <c r="I317" s="26">
        <f>I325/I324</f>
        <v>0.20926251888400715</v>
      </c>
      <c r="J317" s="26">
        <v>0.2213</v>
      </c>
      <c r="K317" s="26">
        <v>0.282</v>
      </c>
      <c r="L317" s="26">
        <f>L325/L324</f>
        <v>0.24683536933306938</v>
      </c>
      <c r="M317" s="26">
        <f>M325/M324</f>
        <v>0.187285216193081</v>
      </c>
      <c r="N317" s="26">
        <f>N$325/N$324</f>
        <v>0.2052981822511477</v>
      </c>
      <c r="O317" s="32"/>
      <c r="P317" s="32"/>
      <c r="Q317" s="32"/>
    </row>
    <row r="318" spans="1:14" ht="15">
      <c r="A318" s="3"/>
      <c r="B318" s="3"/>
      <c r="C318" s="3"/>
      <c r="D318" s="8"/>
      <c r="E318" s="9"/>
      <c r="F318" s="9"/>
      <c r="G318" s="9"/>
      <c r="H318" s="9"/>
      <c r="I318" s="9"/>
      <c r="J318" s="9"/>
      <c r="K318" s="9"/>
      <c r="L318" s="9"/>
      <c r="M318" s="9"/>
      <c r="N318" s="3"/>
    </row>
    <row r="319" spans="1:14" ht="15">
      <c r="A319" s="44" t="s">
        <v>42</v>
      </c>
      <c r="B319" s="45">
        <v>9</v>
      </c>
      <c r="C319" s="51">
        <v>9</v>
      </c>
      <c r="D319" s="7">
        <v>9</v>
      </c>
      <c r="E319" s="9">
        <v>9</v>
      </c>
      <c r="F319" s="9">
        <v>9</v>
      </c>
      <c r="G319" s="9">
        <v>9</v>
      </c>
      <c r="H319" s="9">
        <v>9</v>
      </c>
      <c r="I319" s="9">
        <v>6</v>
      </c>
      <c r="J319" s="9">
        <v>6</v>
      </c>
      <c r="K319" s="9">
        <v>6</v>
      </c>
      <c r="L319" s="9">
        <v>6</v>
      </c>
      <c r="M319" s="9">
        <v>6</v>
      </c>
      <c r="N319" s="51">
        <f>SUM(B319:M319)</f>
        <v>93</v>
      </c>
    </row>
    <row r="320" spans="1:14" s="50" customFormat="1" ht="15">
      <c r="A320" s="46" t="s">
        <v>43</v>
      </c>
      <c r="B320" s="47">
        <v>123697</v>
      </c>
      <c r="C320" s="49">
        <v>115292</v>
      </c>
      <c r="D320" s="48">
        <v>88556</v>
      </c>
      <c r="E320" s="48">
        <v>97633</v>
      </c>
      <c r="F320" s="48">
        <v>90867</v>
      </c>
      <c r="G320" s="48">
        <v>81118</v>
      </c>
      <c r="H320" s="48">
        <v>88949</v>
      </c>
      <c r="I320" s="48">
        <v>76178</v>
      </c>
      <c r="J320" s="48">
        <v>65217</v>
      </c>
      <c r="K320" s="48">
        <v>55498</v>
      </c>
      <c r="L320" s="48">
        <v>56236</v>
      </c>
      <c r="M320" s="48">
        <v>50773</v>
      </c>
      <c r="N320" s="49">
        <f>SUM(B320:M320)</f>
        <v>990014</v>
      </c>
    </row>
    <row r="321" spans="1:14" s="50" customFormat="1" ht="15">
      <c r="A321" s="46" t="s">
        <v>44</v>
      </c>
      <c r="B321" s="47">
        <f>(B320/B319)/B335</f>
        <v>443.35842293906813</v>
      </c>
      <c r="C321" s="47">
        <f aca="true" t="shared" si="161" ref="C321:N321">(C320/C319)/C335</f>
        <v>420.0072859744991</v>
      </c>
      <c r="D321" s="47">
        <f t="shared" si="161"/>
        <v>327.9851851851852</v>
      </c>
      <c r="E321" s="47">
        <f t="shared" si="161"/>
        <v>349.93906810035844</v>
      </c>
      <c r="F321" s="47">
        <f t="shared" si="161"/>
        <v>336.5444444444445</v>
      </c>
      <c r="G321" s="47">
        <f t="shared" si="161"/>
        <v>290.7455197132617</v>
      </c>
      <c r="H321" s="47">
        <f t="shared" si="161"/>
        <v>318.8136200716846</v>
      </c>
      <c r="I321" s="47">
        <f t="shared" si="161"/>
        <v>453.4404761904762</v>
      </c>
      <c r="J321" s="47">
        <f t="shared" si="161"/>
        <v>371.6068376068376</v>
      </c>
      <c r="K321" s="47">
        <f t="shared" si="161"/>
        <v>308.3222222222222</v>
      </c>
      <c r="L321" s="47">
        <f t="shared" si="161"/>
        <v>302.34408602150535</v>
      </c>
      <c r="M321" s="47">
        <f t="shared" si="161"/>
        <v>282.0722222222222</v>
      </c>
      <c r="N321" s="47">
        <f t="shared" si="161"/>
        <v>352.15366488072743</v>
      </c>
    </row>
    <row r="322" spans="1:14" ht="15">
      <c r="A322" s="6"/>
      <c r="B322" s="26"/>
      <c r="C322" s="3"/>
      <c r="D322" s="8"/>
      <c r="E322" s="9"/>
      <c r="F322" s="9"/>
      <c r="G322" s="9"/>
      <c r="H322" s="9"/>
      <c r="I322" s="9"/>
      <c r="J322" s="9"/>
      <c r="K322" s="9"/>
      <c r="L322" s="9"/>
      <c r="M322" s="9"/>
      <c r="N322" s="3"/>
    </row>
    <row r="323" spans="1:14" ht="15">
      <c r="A323" s="44" t="s">
        <v>45</v>
      </c>
      <c r="B323" s="52">
        <v>5</v>
      </c>
      <c r="C323" s="18">
        <v>5</v>
      </c>
      <c r="D323" s="7">
        <v>5</v>
      </c>
      <c r="E323" s="9">
        <v>5</v>
      </c>
      <c r="F323" s="9">
        <v>5</v>
      </c>
      <c r="G323" s="9">
        <v>4</v>
      </c>
      <c r="H323" s="9">
        <v>4</v>
      </c>
      <c r="I323" s="9">
        <v>4</v>
      </c>
      <c r="J323" s="9">
        <v>4</v>
      </c>
      <c r="K323" s="9">
        <v>4</v>
      </c>
      <c r="L323" s="9">
        <v>6</v>
      </c>
      <c r="M323" s="9">
        <v>6</v>
      </c>
      <c r="N323" s="51">
        <f>SUM(B323:M323)</f>
        <v>57</v>
      </c>
    </row>
    <row r="324" spans="1:14" s="50" customFormat="1" ht="15">
      <c r="A324" s="46" t="s">
        <v>46</v>
      </c>
      <c r="B324" s="47">
        <v>255168.25</v>
      </c>
      <c r="C324" s="49">
        <v>329803</v>
      </c>
      <c r="D324" s="48">
        <v>269350.75</v>
      </c>
      <c r="E324" s="48">
        <v>288725.75</v>
      </c>
      <c r="F324" s="48">
        <v>286185.5</v>
      </c>
      <c r="G324" s="48">
        <v>243997</v>
      </c>
      <c r="H324" s="48">
        <v>228615</v>
      </c>
      <c r="I324" s="48">
        <v>216453</v>
      </c>
      <c r="J324" s="48">
        <v>223793</v>
      </c>
      <c r="K324" s="48">
        <v>207450</v>
      </c>
      <c r="L324" s="48">
        <v>257613</v>
      </c>
      <c r="M324" s="48">
        <v>239485</v>
      </c>
      <c r="N324" s="49">
        <f>SUM(B324:M324)</f>
        <v>3046639.25</v>
      </c>
    </row>
    <row r="325" spans="1:14" s="50" customFormat="1" ht="15">
      <c r="A325" s="46" t="s">
        <v>47</v>
      </c>
      <c r="B325" s="47">
        <v>48539.25</v>
      </c>
      <c r="C325" s="49">
        <v>46803</v>
      </c>
      <c r="D325" s="48">
        <v>61401.75</v>
      </c>
      <c r="E325" s="48">
        <v>65338.75</v>
      </c>
      <c r="F325" s="48">
        <v>45264.5</v>
      </c>
      <c r="G325" s="48">
        <v>54917.25</v>
      </c>
      <c r="H325" s="48">
        <v>41437</v>
      </c>
      <c r="I325" s="48">
        <v>45295.5</v>
      </c>
      <c r="J325" s="48">
        <v>49523</v>
      </c>
      <c r="K325" s="48">
        <v>58509.5</v>
      </c>
      <c r="L325" s="48">
        <v>63588</v>
      </c>
      <c r="M325" s="48">
        <v>44852</v>
      </c>
      <c r="N325" s="49">
        <f>SUM(B325:M325)</f>
        <v>625469.5</v>
      </c>
    </row>
    <row r="326" spans="1:14" ht="15">
      <c r="A326" s="6" t="s">
        <v>48</v>
      </c>
      <c r="B326" s="24">
        <f>(B325/B323)/B335</f>
        <v>313.15645161290325</v>
      </c>
      <c r="C326" s="24">
        <f aca="true" t="shared" si="162" ref="C326:N326">(C325/C323)/C335</f>
        <v>306.9049180327869</v>
      </c>
      <c r="D326" s="24">
        <f t="shared" si="162"/>
        <v>409.345</v>
      </c>
      <c r="E326" s="24">
        <f t="shared" si="162"/>
        <v>421.5403225806452</v>
      </c>
      <c r="F326" s="24">
        <f t="shared" si="162"/>
        <v>301.7633333333333</v>
      </c>
      <c r="G326" s="24">
        <f t="shared" si="162"/>
        <v>442.88104838709677</v>
      </c>
      <c r="H326" s="24">
        <f t="shared" si="162"/>
        <v>334.1693548387097</v>
      </c>
      <c r="I326" s="24">
        <f t="shared" si="162"/>
        <v>404.42410714285717</v>
      </c>
      <c r="J326" s="24">
        <f t="shared" si="162"/>
        <v>423.2735042735043</v>
      </c>
      <c r="K326" s="24">
        <f t="shared" si="162"/>
        <v>487.57916666666665</v>
      </c>
      <c r="L326" s="24">
        <f t="shared" si="162"/>
        <v>341.8709677419355</v>
      </c>
      <c r="M326" s="24">
        <f t="shared" si="162"/>
        <v>249.17777777777778</v>
      </c>
      <c r="N326" s="24">
        <f t="shared" si="162"/>
        <v>362.99873045812325</v>
      </c>
    </row>
    <row r="327" spans="1:14" ht="15">
      <c r="A327" s="6" t="s">
        <v>9</v>
      </c>
      <c r="B327" s="26">
        <f>B325/B324</f>
        <v>0.1902244891360896</v>
      </c>
      <c r="C327" s="26">
        <f aca="true" t="shared" si="163" ref="C327:M327">C325/C324</f>
        <v>0.14191198988487067</v>
      </c>
      <c r="D327" s="26">
        <f t="shared" si="163"/>
        <v>0.22796205319643625</v>
      </c>
      <c r="E327" s="26">
        <f t="shared" si="163"/>
        <v>0.22630039059557383</v>
      </c>
      <c r="F327" s="26">
        <f t="shared" si="163"/>
        <v>0.15816489654437418</v>
      </c>
      <c r="G327" s="26">
        <f t="shared" si="163"/>
        <v>0.2250734640180002</v>
      </c>
      <c r="H327" s="26">
        <f t="shared" si="163"/>
        <v>0.18125232377578024</v>
      </c>
      <c r="I327" s="26">
        <f t="shared" si="163"/>
        <v>0.20926251888400715</v>
      </c>
      <c r="J327" s="26">
        <f t="shared" si="163"/>
        <v>0.22128931646655614</v>
      </c>
      <c r="K327" s="26">
        <f t="shared" si="163"/>
        <v>0.2820414557724753</v>
      </c>
      <c r="L327" s="26">
        <f t="shared" si="163"/>
        <v>0.24683536933306938</v>
      </c>
      <c r="M327" s="26">
        <f t="shared" si="163"/>
        <v>0.187285216193081</v>
      </c>
      <c r="N327" s="26">
        <f>N$325/N$324</f>
        <v>0.2052981822511477</v>
      </c>
    </row>
    <row r="328" spans="1:14" ht="15">
      <c r="A328" s="3"/>
      <c r="B328" s="3"/>
      <c r="C328" s="3"/>
      <c r="D328" s="8"/>
      <c r="E328" s="9"/>
      <c r="F328" s="9"/>
      <c r="G328" s="9"/>
      <c r="H328" s="9"/>
      <c r="I328" s="9"/>
      <c r="J328" s="9"/>
      <c r="K328" s="9"/>
      <c r="L328" s="9"/>
      <c r="M328" s="9"/>
      <c r="N328" s="3"/>
    </row>
    <row r="329" spans="1:14" ht="15">
      <c r="A329" s="3" t="s">
        <v>20</v>
      </c>
      <c r="B329" s="18">
        <f aca="true" t="shared" si="164" ref="B329:M329">SUM(B255+B303)</f>
        <v>2997</v>
      </c>
      <c r="C329" s="18">
        <f t="shared" si="164"/>
        <v>3172</v>
      </c>
      <c r="D329" s="18">
        <f t="shared" si="164"/>
        <v>3125</v>
      </c>
      <c r="E329" s="18">
        <f t="shared" si="164"/>
        <v>3192</v>
      </c>
      <c r="F329" s="18">
        <f t="shared" si="164"/>
        <v>3171</v>
      </c>
      <c r="G329" s="18">
        <f t="shared" si="164"/>
        <v>3188</v>
      </c>
      <c r="H329" s="18">
        <f t="shared" si="164"/>
        <v>3089</v>
      </c>
      <c r="I329" s="18">
        <f t="shared" si="164"/>
        <v>3041</v>
      </c>
      <c r="J329" s="18">
        <f t="shared" si="164"/>
        <v>3001</v>
      </c>
      <c r="K329" s="18">
        <f t="shared" si="164"/>
        <v>2744</v>
      </c>
      <c r="L329" s="18">
        <f t="shared" si="164"/>
        <v>2675</v>
      </c>
      <c r="M329" s="18">
        <f t="shared" si="164"/>
        <v>2733</v>
      </c>
      <c r="N329" s="7">
        <f>SUM(B329:M329)</f>
        <v>36128</v>
      </c>
    </row>
    <row r="330" spans="1:14" ht="15">
      <c r="A330" s="14" t="s">
        <v>21</v>
      </c>
      <c r="B330" s="8">
        <f aca="true" t="shared" si="165" ref="B330:M330">B257+B304</f>
        <v>8231625.7299999995</v>
      </c>
      <c r="C330" s="8">
        <f t="shared" si="165"/>
        <v>8648992.370000001</v>
      </c>
      <c r="D330" s="8">
        <f t="shared" si="165"/>
        <v>6941437.449999999</v>
      </c>
      <c r="E330" s="8">
        <f t="shared" si="165"/>
        <v>7316666.2700000005</v>
      </c>
      <c r="F330" s="8">
        <f t="shared" si="165"/>
        <v>7936290.529999999</v>
      </c>
      <c r="G330" s="8">
        <f t="shared" si="165"/>
        <v>5665432.55</v>
      </c>
      <c r="H330" s="8">
        <f t="shared" si="165"/>
        <v>6492751.79</v>
      </c>
      <c r="I330" s="8">
        <f t="shared" si="165"/>
        <v>6246479.54</v>
      </c>
      <c r="J330" s="8">
        <f t="shared" si="165"/>
        <v>6543211.130000001</v>
      </c>
      <c r="K330" s="8">
        <f t="shared" si="165"/>
        <v>5951140.279999999</v>
      </c>
      <c r="L330" s="8">
        <f t="shared" si="165"/>
        <v>6176699.83</v>
      </c>
      <c r="M330" s="8">
        <f t="shared" si="165"/>
        <v>5684340.14</v>
      </c>
      <c r="N330" s="8">
        <f>SUM(B330:M330)</f>
        <v>81835067.61</v>
      </c>
    </row>
    <row r="331" spans="1:14" ht="15">
      <c r="A331" s="14" t="s">
        <v>8</v>
      </c>
      <c r="B331" s="8">
        <f aca="true" t="shared" si="166" ref="B331:J331">SUM(B330/B329/B335)</f>
        <v>88.6007053289849</v>
      </c>
      <c r="C331" s="8">
        <f t="shared" si="166"/>
        <v>89.39896605544416</v>
      </c>
      <c r="D331" s="8">
        <f t="shared" si="166"/>
        <v>74.04199946666667</v>
      </c>
      <c r="E331" s="8">
        <f t="shared" si="166"/>
        <v>73.94157035734499</v>
      </c>
      <c r="F331" s="8">
        <f t="shared" si="166"/>
        <v>83.4257387785136</v>
      </c>
      <c r="G331" s="8">
        <f t="shared" si="166"/>
        <v>57.32618842838062</v>
      </c>
      <c r="H331" s="8">
        <f t="shared" si="166"/>
        <v>67.80304504015288</v>
      </c>
      <c r="I331" s="8">
        <f t="shared" si="166"/>
        <v>73.36026142716211</v>
      </c>
      <c r="J331" s="8">
        <f t="shared" si="166"/>
        <v>74.54166138352744</v>
      </c>
      <c r="K331" s="8">
        <f>SUM(K330/K329/K335)</f>
        <v>72.29276336248785</v>
      </c>
      <c r="L331" s="8">
        <f>SUM(L330/L329/L335)</f>
        <v>74.48537630388905</v>
      </c>
      <c r="M331" s="8">
        <f>SUM(M330/M329/M335)</f>
        <v>69.32967605805585</v>
      </c>
      <c r="N331" s="8">
        <f>SUM(N330/N329/N335)</f>
        <v>74.93234952651693</v>
      </c>
    </row>
    <row r="332" spans="1:14" ht="15">
      <c r="A332" s="14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</row>
    <row r="333" spans="1:14" ht="15">
      <c r="A333" s="14" t="s">
        <v>22</v>
      </c>
      <c r="B333" s="8">
        <v>367833.65</v>
      </c>
      <c r="C333" s="8">
        <v>1118159.89</v>
      </c>
      <c r="D333" s="8">
        <v>908762.17</v>
      </c>
      <c r="E333" s="8">
        <v>1060589.31</v>
      </c>
      <c r="F333" s="8">
        <v>1199944.18</v>
      </c>
      <c r="G333" s="8">
        <v>830550.96</v>
      </c>
      <c r="H333" s="8">
        <v>946585.16</v>
      </c>
      <c r="I333" s="8">
        <v>948353.79</v>
      </c>
      <c r="J333" s="8">
        <v>997795.75</v>
      </c>
      <c r="K333" s="8">
        <v>936402.14</v>
      </c>
      <c r="L333" s="8">
        <v>978337.66</v>
      </c>
      <c r="M333" s="8">
        <v>827104.56</v>
      </c>
      <c r="N333" s="8">
        <f>SUM(B333:M333)</f>
        <v>11120419.22</v>
      </c>
    </row>
    <row r="334" spans="1:15" ht="15">
      <c r="A334" s="14" t="s">
        <v>23</v>
      </c>
      <c r="B334" s="7">
        <v>11</v>
      </c>
      <c r="C334" s="7">
        <v>12</v>
      </c>
      <c r="D334" s="7">
        <v>12</v>
      </c>
      <c r="E334" s="7">
        <v>12</v>
      </c>
      <c r="F334" s="7">
        <v>12</v>
      </c>
      <c r="G334" s="7">
        <v>12</v>
      </c>
      <c r="H334" s="7">
        <v>12</v>
      </c>
      <c r="I334" s="7">
        <v>12</v>
      </c>
      <c r="J334" s="7">
        <v>12</v>
      </c>
      <c r="K334" s="7">
        <v>11</v>
      </c>
      <c r="L334" s="7">
        <v>11</v>
      </c>
      <c r="M334" s="7">
        <v>11</v>
      </c>
      <c r="N334" s="7">
        <f>SUM(B334:M334)</f>
        <v>140</v>
      </c>
      <c r="O334" s="32"/>
    </row>
    <row r="335" spans="1:15" ht="15">
      <c r="A335" s="14" t="s">
        <v>24</v>
      </c>
      <c r="B335" s="8">
        <v>31</v>
      </c>
      <c r="C335" s="8">
        <v>30.5</v>
      </c>
      <c r="D335" s="8">
        <v>30</v>
      </c>
      <c r="E335" s="8">
        <v>31</v>
      </c>
      <c r="F335" s="8">
        <v>30</v>
      </c>
      <c r="G335" s="8">
        <v>31</v>
      </c>
      <c r="H335" s="8">
        <v>31</v>
      </c>
      <c r="I335" s="8">
        <v>28</v>
      </c>
      <c r="J335" s="8">
        <v>29.25</v>
      </c>
      <c r="K335" s="8">
        <v>30</v>
      </c>
      <c r="L335" s="8">
        <v>31</v>
      </c>
      <c r="M335" s="8">
        <v>30</v>
      </c>
      <c r="N335" s="8">
        <f>AVERAGE(B335:M335)</f>
        <v>30.229166666666668</v>
      </c>
      <c r="O335" s="32"/>
    </row>
    <row r="336" spans="2:13" ht="15">
      <c r="B336" s="1"/>
      <c r="C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5:13" ht="15">
      <c r="E337" s="2"/>
      <c r="F337" s="2"/>
      <c r="G337" s="2"/>
      <c r="H337" s="2"/>
      <c r="I337" s="2"/>
      <c r="J337" s="2"/>
      <c r="K337" s="2"/>
      <c r="L337" s="2"/>
      <c r="M337" s="2"/>
    </row>
    <row r="338" spans="2:13" ht="1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</sheetData>
  <printOptions horizontalCentered="1" verticalCentered="1"/>
  <pageMargins left="0.75" right="0.75" top="1" bottom="1" header="0.5" footer="0.5"/>
  <pageSetup fitToHeight="4" horizontalDpi="600" verticalDpi="600" orientation="landscape" scale="48" r:id="rId1"/>
  <rowBreaks count="3" manualBreakCount="3">
    <brk id="84" max="9" man="1"/>
    <brk id="168" max="9" man="1"/>
    <brk id="2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Burmania</dc:creator>
  <cp:keywords/>
  <dc:description/>
  <cp:lastModifiedBy>Maren Rubino</cp:lastModifiedBy>
  <cp:lastPrinted>1999-01-20T17:32:11Z</cp:lastPrinted>
  <dcterms:created xsi:type="dcterms:W3CDTF">1997-08-11T22:24:12Z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