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X97-98" sheetId="1" r:id="rId1"/>
  </sheets>
  <definedNames>
    <definedName name="_Regression_Int" localSheetId="0" hidden="1">1</definedName>
    <definedName name="HTML_CodePage" hidden="1">1252</definedName>
    <definedName name="HTML_Control" hidden="1">{"'TAX97-98'!$A$1:$K$271"}</definedName>
    <definedName name="HTML_Description" hidden="1">""</definedName>
    <definedName name="HTML_Email" hidden="1">"mrubino@spike.dor.state.co.us"</definedName>
    <definedName name="HTML_Header" hidden="1">""</definedName>
    <definedName name="HTML_LastUpdate" hidden="1">"7/22/98"</definedName>
    <definedName name="HTML_LineAfter" hidden="1">FALSE</definedName>
    <definedName name="HTML_LineBefore" hidden="1">FALSE</definedName>
    <definedName name="HTML_Name" hidden="1">"Maren Rubino"</definedName>
    <definedName name="HTML_OBDlg2" hidden="1">TRUE</definedName>
    <definedName name="HTML_OBDlg4" hidden="1">TRUE</definedName>
    <definedName name="HTML_OS" hidden="1">0</definedName>
    <definedName name="HTML_PathFile" hidden="1">"S:\HOMEPAGE\STATS\gy98.htm"</definedName>
    <definedName name="HTML_Title" hidden="1">""</definedName>
    <definedName name="_xlnm.Print_Area" localSheetId="0">'TAX97-98'!$A:$K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<sst xmlns="http://schemas.openxmlformats.org/spreadsheetml/2006/main" count="297" uniqueCount="41">
  <si>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</si>
  <si>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</si>
  <si>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</si>
  <si>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</si>
  <si>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</si>
  <si>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</si>
  <si>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</si>
  <si>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</si>
  <si>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</si>
  <si>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</si>
  <si>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</si>
  <si>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</si>
  <si>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</si>
  <si>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</si>
  <si>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</si>
  <si>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</si>
  <si>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</si>
  <si>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</si>
  <si>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</si>
  <si>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Poker Tables</t>
  </si>
  <si>
    <t>Total Devices</t>
  </si>
  <si>
    <t>Total AGP</t>
  </si>
  <si>
    <t>Gaming Taxes</t>
  </si>
  <si>
    <t># of Accounts</t>
  </si>
  <si>
    <t>Avg Days Open</t>
  </si>
  <si>
    <t>Cripple Creek</t>
  </si>
  <si>
    <t>Black Hawk</t>
  </si>
  <si>
    <t>Central City</t>
  </si>
  <si>
    <t>TOTAL</t>
  </si>
  <si>
    <t>1997-1998</t>
  </si>
  <si>
    <t xml:space="preserve"> </t>
  </si>
  <si>
    <t>Poker Drop</t>
  </si>
  <si>
    <t>agp</t>
  </si>
  <si>
    <t>drop</t>
  </si>
  <si>
    <t>FEBRUARY</t>
  </si>
  <si>
    <t xml:space="preserve">FEBRUARY </t>
  </si>
  <si>
    <t>MARCH</t>
  </si>
  <si>
    <t xml:space="preserve">MARCH 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</si>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</sst>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</numFmts>
  <fonts count="7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37" fontId="4" fillId="0" borderId="1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right"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0" borderId="0" xfId="26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0" fontId="4" fillId="0" borderId="0" xfId="26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165" fontId="4" fillId="0" borderId="0" xfId="0" applyNumberFormat="1" applyFont="1" applyFill="1" applyAlignment="1" applyProtection="1">
      <alignment/>
      <protection/>
    </xf>
    <xf numFmtId="10" fontId="3" fillId="0" borderId="0" xfId="26" applyNumberFormat="1" applyFont="1" applyAlignment="1" applyProtection="1">
      <alignment horizontal="right"/>
      <protection/>
    </xf>
    <xf numFmtId="1" fontId="4" fillId="0" borderId="0" xfId="26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44" fontId="0" fillId="0" borderId="0" xfId="17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74"/>
  <sheetViews>
    <sheetView tabSelected="1" workbookViewId="0" topLeftCell="A60">
      <selection activeCell="F68" sqref="F68"/>
    </sheetView>
  </sheetViews>
  <sheetFormatPr defaultColWidth="9.796875" defaultRowHeight="15"/>
  <cols>
    <col min="1" max="1" width="12" style="0" customWidth="1"/>
    <col min="2" max="10" width="13.09765625" style="0" customWidth="1"/>
    <col min="11" max="11" width="14.296875" style="0" bestFit="1" customWidth="1"/>
    <col min="12" max="12" width="17" style="0" bestFit="1" customWidth="1"/>
    <col min="13" max="13" width="16" style="0" bestFit="1" customWidth="1"/>
    <col min="202" max="202" width="1.796875" style="0" customWidth="1"/>
  </cols>
  <sheetData>
    <row r="1" spans="1:10" ht="20.25">
      <c r="A1" s="12" t="s">
        <v>29</v>
      </c>
      <c r="B1" s="3"/>
      <c r="C1" s="3"/>
      <c r="D1" s="3"/>
      <c r="E1" s="3"/>
      <c r="F1" s="3" t="s">
        <v>30</v>
      </c>
      <c r="G1" s="3"/>
      <c r="H1" s="3"/>
      <c r="I1" s="3"/>
      <c r="J1" s="3"/>
    </row>
    <row r="2" spans="1:11" ht="15.75" thickBot="1">
      <c r="A2" s="13" t="s">
        <v>5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34</v>
      </c>
      <c r="G2" s="5" t="s">
        <v>36</v>
      </c>
      <c r="H2" s="5" t="s">
        <v>38</v>
      </c>
      <c r="I2" s="5" t="s">
        <v>39</v>
      </c>
      <c r="J2" s="5" t="s">
        <v>40</v>
      </c>
      <c r="K2" s="5" t="s">
        <v>28</v>
      </c>
    </row>
    <row r="3" spans="1:11" ht="15.75" thickTop="1">
      <c r="A3" s="6" t="s">
        <v>6</v>
      </c>
      <c r="B3" s="15">
        <f aca="true" t="shared" si="0" ref="B3:D5">SUM(B9+B15+B21+B27+B33+B39)</f>
        <v>12939</v>
      </c>
      <c r="C3" s="15">
        <f t="shared" si="0"/>
        <v>12915</v>
      </c>
      <c r="D3" s="15">
        <f t="shared" si="0"/>
        <v>12980</v>
      </c>
      <c r="E3" s="15">
        <f>SUM(E9+E15+E21+E27+E33+E39)</f>
        <v>12737</v>
      </c>
      <c r="F3" s="15">
        <f aca="true" t="shared" si="1" ref="F3:G5">SUM(F9+F15+F21+F27+F33+F39)</f>
        <v>12464</v>
      </c>
      <c r="G3" s="15">
        <f t="shared" si="1"/>
        <v>12306</v>
      </c>
      <c r="H3" s="15">
        <f aca="true" t="shared" si="2" ref="H3:K5">SUM(H9+H15+H21+H27+H33+H39)</f>
        <v>12337</v>
      </c>
      <c r="I3" s="15">
        <f aca="true" t="shared" si="3" ref="I3:J5">SUM(I9+I15+I21+I27+I33+I39)</f>
        <v>12663</v>
      </c>
      <c r="J3" s="15">
        <f t="shared" si="3"/>
        <v>13395</v>
      </c>
      <c r="K3" s="15">
        <f t="shared" si="2"/>
        <v>114736</v>
      </c>
    </row>
    <row r="4" spans="1:11" ht="15">
      <c r="A4" s="6" t="s">
        <v>7</v>
      </c>
      <c r="B4" s="16">
        <f t="shared" si="0"/>
        <v>550133707.6</v>
      </c>
      <c r="C4" s="16">
        <f t="shared" si="0"/>
        <v>568908104.5</v>
      </c>
      <c r="D4" s="16">
        <f t="shared" si="0"/>
        <v>535559587.8</v>
      </c>
      <c r="E4" s="16">
        <f>SUM(E10+E16+E22+E28+E34+E40)</f>
        <v>602233137.75</v>
      </c>
      <c r="F4" s="16">
        <f t="shared" si="1"/>
        <v>594634431.4</v>
      </c>
      <c r="G4" s="16">
        <f t="shared" si="1"/>
        <v>630977024.7099999</v>
      </c>
      <c r="H4" s="16">
        <f t="shared" si="2"/>
        <v>614479457.5</v>
      </c>
      <c r="I4" s="16">
        <f t="shared" si="3"/>
        <v>687366964.85</v>
      </c>
      <c r="J4" s="16">
        <f t="shared" si="3"/>
        <v>652512267.3299999</v>
      </c>
      <c r="K4" s="16">
        <f t="shared" si="2"/>
        <v>5436804683.440001</v>
      </c>
    </row>
    <row r="5" spans="1:13" ht="15">
      <c r="A5" s="6" t="s">
        <v>0</v>
      </c>
      <c r="B5" s="16">
        <f t="shared" si="0"/>
        <v>31799942.93</v>
      </c>
      <c r="C5" s="16">
        <f t="shared" si="0"/>
        <v>31718232.67</v>
      </c>
      <c r="D5" s="16">
        <f t="shared" si="0"/>
        <v>29167836.42</v>
      </c>
      <c r="E5" s="16">
        <f>SUM(E11+E17+E23+E29+E35+E41)</f>
        <v>35163989.18</v>
      </c>
      <c r="F5" s="16">
        <f t="shared" si="1"/>
        <v>33946256.230000004</v>
      </c>
      <c r="G5" s="16">
        <f t="shared" si="1"/>
        <v>37611339.830000006</v>
      </c>
      <c r="H5" s="16">
        <f t="shared" si="2"/>
        <v>35739301.59</v>
      </c>
      <c r="I5" s="16">
        <f t="shared" si="3"/>
        <v>38241789.72</v>
      </c>
      <c r="J5" s="16">
        <f t="shared" si="3"/>
        <v>37367177.04</v>
      </c>
      <c r="K5" s="16">
        <f t="shared" si="2"/>
        <v>310755865.61</v>
      </c>
      <c r="L5" s="36"/>
      <c r="M5" s="36">
        <f>+K5+43366602.23+42980025.66+39318394.52</f>
        <v>436420888.02</v>
      </c>
    </row>
    <row r="6" spans="1:11" ht="15">
      <c r="A6" s="6" t="s">
        <v>8</v>
      </c>
      <c r="B6" s="8">
        <f aca="true" t="shared" si="4" ref="B6:K6">SUM(B5/B3/B67)</f>
        <v>80.23772950334245</v>
      </c>
      <c r="C6" s="8">
        <f t="shared" si="4"/>
        <v>81.8640667699058</v>
      </c>
      <c r="D6" s="8">
        <f t="shared" si="4"/>
        <v>72.95898890400817</v>
      </c>
      <c r="E6" s="8">
        <f t="shared" si="4"/>
        <v>89.05725301192614</v>
      </c>
      <c r="F6" s="8">
        <f t="shared" si="4"/>
        <v>97.26943950004586</v>
      </c>
      <c r="G6" s="8">
        <f t="shared" si="4"/>
        <v>100.17507729133472</v>
      </c>
      <c r="H6" s="8">
        <f t="shared" si="4"/>
        <v>96.56399878414527</v>
      </c>
      <c r="I6" s="8">
        <f t="shared" si="4"/>
        <v>97.41815683487324</v>
      </c>
      <c r="J6" s="8">
        <f t="shared" si="4"/>
        <v>94.4678703192115</v>
      </c>
      <c r="K6" s="8">
        <f t="shared" si="4"/>
        <v>89.79254814011026</v>
      </c>
    </row>
    <row r="7" spans="1:11" ht="15">
      <c r="A7" s="6" t="s">
        <v>9</v>
      </c>
      <c r="B7" s="17">
        <f aca="true" t="shared" si="5" ref="B7:K7">SUM(B5/B4)</f>
        <v>0.05780402562266119</v>
      </c>
      <c r="C7" s="17">
        <f t="shared" si="5"/>
        <v>0.055752822677533155</v>
      </c>
      <c r="D7" s="17">
        <f t="shared" si="5"/>
        <v>0.054462355047768224</v>
      </c>
      <c r="E7" s="17">
        <f t="shared" si="5"/>
        <v>0.058389329606431145</v>
      </c>
      <c r="F7" s="17">
        <f t="shared" si="5"/>
        <v>0.05708760616178474</v>
      </c>
      <c r="G7" s="17">
        <f>SUM(G5/G4)</f>
        <v>0.059608097216037874</v>
      </c>
      <c r="H7" s="17">
        <f>SUM(H5/H4)</f>
        <v>0.05816191437123836</v>
      </c>
      <c r="I7" s="17">
        <f>SUM(I5/I4)</f>
        <v>0.055635187135222995</v>
      </c>
      <c r="J7" s="17">
        <f>SUM(J5/J4)</f>
        <v>0.05726662763430012</v>
      </c>
      <c r="K7" s="17">
        <f t="shared" si="5"/>
        <v>0.057157813036126416</v>
      </c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4" t="s">
        <v>10</v>
      </c>
      <c r="B9" s="23">
        <f aca="true" t="shared" si="6" ref="B9:E11">SUM(B77+B145+B213)</f>
        <v>3061</v>
      </c>
      <c r="C9" s="23">
        <f t="shared" si="6"/>
        <v>3118</v>
      </c>
      <c r="D9" s="23">
        <f t="shared" si="6"/>
        <v>3097</v>
      </c>
      <c r="E9" s="23">
        <f t="shared" si="6"/>
        <v>3038</v>
      </c>
      <c r="F9" s="23">
        <f aca="true" t="shared" si="7" ref="F9:G11">SUM(F77+F145+F213)</f>
        <v>2939</v>
      </c>
      <c r="G9" s="23">
        <f t="shared" si="7"/>
        <v>2936</v>
      </c>
      <c r="H9" s="23">
        <f aca="true" t="shared" si="8" ref="H9:I11">SUM(H77+H145+H213)</f>
        <v>2944</v>
      </c>
      <c r="I9" s="23">
        <f t="shared" si="8"/>
        <v>3107</v>
      </c>
      <c r="J9" s="23">
        <f>SUM(J77+J145+J213)</f>
        <v>3216</v>
      </c>
      <c r="K9" s="7">
        <f>SUM(B9:J9)</f>
        <v>27456</v>
      </c>
    </row>
    <row r="10" spans="1:11" ht="15">
      <c r="A10" s="6" t="s">
        <v>7</v>
      </c>
      <c r="B10" s="24">
        <f t="shared" si="6"/>
        <v>68493475.95</v>
      </c>
      <c r="C10" s="24">
        <f t="shared" si="6"/>
        <v>69921581.05</v>
      </c>
      <c r="D10" s="24">
        <f t="shared" si="6"/>
        <v>69593744.35</v>
      </c>
      <c r="E10" s="24">
        <f t="shared" si="6"/>
        <v>79949609.75</v>
      </c>
      <c r="F10" s="24">
        <f t="shared" si="7"/>
        <v>76238138.2</v>
      </c>
      <c r="G10" s="24">
        <f t="shared" si="7"/>
        <v>84930651.47</v>
      </c>
      <c r="H10" s="24">
        <f t="shared" si="8"/>
        <v>88582007.55</v>
      </c>
      <c r="I10" s="24">
        <f t="shared" si="8"/>
        <v>98823001.05000001</v>
      </c>
      <c r="J10" s="24">
        <f>SUM(J78+J146+J214)</f>
        <v>95134234.27000001</v>
      </c>
      <c r="K10" s="8">
        <f>SUM(B10:J10)</f>
        <v>731666443.6399999</v>
      </c>
    </row>
    <row r="11" spans="1:11" ht="15">
      <c r="A11" s="6" t="s">
        <v>0</v>
      </c>
      <c r="B11" s="24">
        <f t="shared" si="6"/>
        <v>4796418.45</v>
      </c>
      <c r="C11" s="24">
        <f t="shared" si="6"/>
        <v>4747304.66</v>
      </c>
      <c r="D11" s="24">
        <f t="shared" si="6"/>
        <v>4737422</v>
      </c>
      <c r="E11" s="24">
        <f t="shared" si="6"/>
        <v>5606518.14</v>
      </c>
      <c r="F11" s="24">
        <f t="shared" si="7"/>
        <v>5243048.100000001</v>
      </c>
      <c r="G11" s="24">
        <f t="shared" si="7"/>
        <v>6114685.08</v>
      </c>
      <c r="H11" s="24">
        <f t="shared" si="8"/>
        <v>5979972.07</v>
      </c>
      <c r="I11" s="24">
        <f t="shared" si="8"/>
        <v>6221079.399999999</v>
      </c>
      <c r="J11" s="24">
        <f>SUM(J79+J147+J215)</f>
        <v>6704044.05</v>
      </c>
      <c r="K11" s="8">
        <f>SUM(B11:J11)</f>
        <v>50150491.949999996</v>
      </c>
    </row>
    <row r="12" spans="1:11" ht="15">
      <c r="A12" s="6" t="s">
        <v>8</v>
      </c>
      <c r="B12" s="8">
        <f aca="true" t="shared" si="9" ref="B12:K12">SUM(B11/B9/B67)</f>
        <v>51.157196744868706</v>
      </c>
      <c r="C12" s="8">
        <f t="shared" si="9"/>
        <v>50.751599957237545</v>
      </c>
      <c r="D12" s="8">
        <f t="shared" si="9"/>
        <v>49.664966934905586</v>
      </c>
      <c r="E12" s="8">
        <f t="shared" si="9"/>
        <v>59.53108093185245</v>
      </c>
      <c r="F12" s="8">
        <f t="shared" si="9"/>
        <v>63.712731492733205</v>
      </c>
      <c r="G12" s="8">
        <f t="shared" si="9"/>
        <v>68.26150134364308</v>
      </c>
      <c r="H12" s="8">
        <f t="shared" si="9"/>
        <v>67.70801709692029</v>
      </c>
      <c r="I12" s="8">
        <f t="shared" si="9"/>
        <v>64.58963007568757</v>
      </c>
      <c r="J12" s="8">
        <f t="shared" si="9"/>
        <v>70.59230652106888</v>
      </c>
      <c r="K12" s="8">
        <f t="shared" si="9"/>
        <v>60.55619766498557</v>
      </c>
    </row>
    <row r="13" spans="1:11" ht="15">
      <c r="A13" s="6" t="s">
        <v>9</v>
      </c>
      <c r="B13" s="17">
        <f aca="true" t="shared" si="10" ref="B13:K13">SUM(B11/B10)</f>
        <v>0.07002737681909105</v>
      </c>
      <c r="C13" s="17">
        <f t="shared" si="10"/>
        <v>0.0678946984423202</v>
      </c>
      <c r="D13" s="17">
        <f t="shared" si="10"/>
        <v>0.06807252640660655</v>
      </c>
      <c r="E13" s="17">
        <f t="shared" si="10"/>
        <v>0.07012564736127433</v>
      </c>
      <c r="F13" s="17">
        <f t="shared" si="10"/>
        <v>0.06877198504304503</v>
      </c>
      <c r="G13" s="17">
        <f>SUM(G11/G10)</f>
        <v>0.07199621072210763</v>
      </c>
      <c r="H13" s="17">
        <f>SUM(H11/H10)</f>
        <v>0.06750775056237705</v>
      </c>
      <c r="I13" s="17">
        <f>SUM(I11/I10)</f>
        <v>0.0629517352630529</v>
      </c>
      <c r="J13" s="17">
        <f>SUM(J11/J10)</f>
        <v>0.0704693121402889</v>
      </c>
      <c r="K13" s="17">
        <f t="shared" si="10"/>
        <v>0.06854283449231878</v>
      </c>
    </row>
    <row r="14" spans="1:11" ht="15" customHeight="1">
      <c r="A14" s="3"/>
      <c r="B14" s="8"/>
      <c r="C14" s="8"/>
      <c r="D14" s="8"/>
      <c r="E14" s="8"/>
      <c r="F14" s="8"/>
      <c r="G14" s="8"/>
      <c r="H14" s="8"/>
      <c r="I14" s="8"/>
      <c r="J14" s="8"/>
      <c r="K14" s="3"/>
    </row>
    <row r="15" spans="1:11" ht="15">
      <c r="A15" s="14" t="s">
        <v>11</v>
      </c>
      <c r="B15" s="23">
        <f aca="true" t="shared" si="11" ref="B15:E17">SUM(B83+B151+B219)</f>
        <v>3</v>
      </c>
      <c r="C15" s="23">
        <f t="shared" si="11"/>
        <v>3</v>
      </c>
      <c r="D15" s="23">
        <f t="shared" si="11"/>
        <v>3</v>
      </c>
      <c r="E15" s="23">
        <f t="shared" si="11"/>
        <v>3</v>
      </c>
      <c r="F15" s="23">
        <f aca="true" t="shared" si="12" ref="F15:G17">SUM(F83+F151+F219)</f>
        <v>3</v>
      </c>
      <c r="G15" s="23">
        <f t="shared" si="12"/>
        <v>3</v>
      </c>
      <c r="H15" s="23">
        <f aca="true" t="shared" si="13" ref="H15:I17">SUM(H83+H151+H219)</f>
        <v>3</v>
      </c>
      <c r="I15" s="23">
        <f t="shared" si="13"/>
        <v>3</v>
      </c>
      <c r="J15" s="23">
        <f>SUM(J83+J151+J219)</f>
        <v>3</v>
      </c>
      <c r="K15" s="7">
        <f>SUM(B15:J15)</f>
        <v>27</v>
      </c>
    </row>
    <row r="16" spans="1:11" ht="15">
      <c r="A16" s="6" t="s">
        <v>7</v>
      </c>
      <c r="B16" s="24">
        <f t="shared" si="11"/>
        <v>25170.3</v>
      </c>
      <c r="C16" s="24">
        <f t="shared" si="11"/>
        <v>22978.2</v>
      </c>
      <c r="D16" s="24">
        <f t="shared" si="11"/>
        <v>21257.2</v>
      </c>
      <c r="E16" s="24">
        <f t="shared" si="11"/>
        <v>31052</v>
      </c>
      <c r="F16" s="24">
        <f t="shared" si="12"/>
        <v>30359.7</v>
      </c>
      <c r="G16" s="24">
        <f t="shared" si="12"/>
        <v>28891.9</v>
      </c>
      <c r="H16" s="24">
        <f t="shared" si="13"/>
        <v>25867.6</v>
      </c>
      <c r="I16" s="24">
        <f t="shared" si="13"/>
        <v>18947.9</v>
      </c>
      <c r="J16" s="24">
        <f>SUM(J84+J152+J220)</f>
        <v>22281.1</v>
      </c>
      <c r="K16" s="8">
        <f>SUM(B16:J16)</f>
        <v>226805.9</v>
      </c>
    </row>
    <row r="17" spans="1:11" ht="15">
      <c r="A17" s="6" t="s">
        <v>0</v>
      </c>
      <c r="B17" s="24">
        <f t="shared" si="11"/>
        <v>3083.4</v>
      </c>
      <c r="C17" s="24">
        <f t="shared" si="11"/>
        <v>2995.2</v>
      </c>
      <c r="D17" s="24">
        <f t="shared" si="11"/>
        <v>2283.8</v>
      </c>
      <c r="E17" s="24">
        <f t="shared" si="11"/>
        <v>3405.6</v>
      </c>
      <c r="F17" s="24">
        <f t="shared" si="12"/>
        <v>3256.7</v>
      </c>
      <c r="G17" s="24">
        <f t="shared" si="12"/>
        <v>3029.1</v>
      </c>
      <c r="H17" s="24">
        <f t="shared" si="13"/>
        <v>2790</v>
      </c>
      <c r="I17" s="24">
        <f t="shared" si="13"/>
        <v>2298.6</v>
      </c>
      <c r="J17" s="24">
        <f>SUM(J85+J153+J221)</f>
        <v>2266.4</v>
      </c>
      <c r="K17" s="8">
        <f>SUM(B17:J17)</f>
        <v>25408.8</v>
      </c>
    </row>
    <row r="18" spans="1:11" ht="15">
      <c r="A18" s="6" t="s">
        <v>8</v>
      </c>
      <c r="B18" s="8">
        <f aca="true" t="shared" si="14" ref="B18:K18">SUM(B17/B15/B67)</f>
        <v>33.55533790401567</v>
      </c>
      <c r="C18" s="8">
        <f t="shared" si="14"/>
        <v>33.28</v>
      </c>
      <c r="D18" s="8">
        <f t="shared" si="14"/>
        <v>24.71645021645022</v>
      </c>
      <c r="E18" s="8">
        <f t="shared" si="14"/>
        <v>36.619354838709675</v>
      </c>
      <c r="F18" s="8">
        <f t="shared" si="14"/>
        <v>38.77023809523809</v>
      </c>
      <c r="G18" s="8">
        <f t="shared" si="14"/>
        <v>33.09406751884627</v>
      </c>
      <c r="H18" s="8">
        <f t="shared" si="14"/>
        <v>31</v>
      </c>
      <c r="I18" s="8">
        <f t="shared" si="14"/>
        <v>24.716129032258063</v>
      </c>
      <c r="J18" s="8">
        <f t="shared" si="14"/>
        <v>25.583022914550174</v>
      </c>
      <c r="K18" s="8">
        <f t="shared" si="14"/>
        <v>31.199027516852684</v>
      </c>
    </row>
    <row r="19" spans="1:11" ht="15">
      <c r="A19" s="6" t="s">
        <v>9</v>
      </c>
      <c r="B19" s="17">
        <f aca="true" t="shared" si="15" ref="B19:K19">SUM(B17/B16)</f>
        <v>0.12250151964815677</v>
      </c>
      <c r="C19" s="17">
        <f t="shared" si="15"/>
        <v>0.130349635741703</v>
      </c>
      <c r="D19" s="17">
        <f t="shared" si="15"/>
        <v>0.10743653914908831</v>
      </c>
      <c r="E19" s="17">
        <f t="shared" si="15"/>
        <v>0.10967409506634034</v>
      </c>
      <c r="F19" s="17">
        <f t="shared" si="15"/>
        <v>0.10727049345019878</v>
      </c>
      <c r="G19" s="17">
        <f>SUM(G17/G16)</f>
        <v>0.10484253372052374</v>
      </c>
      <c r="H19" s="17">
        <f>SUM(H17/H16)</f>
        <v>0.107856932997263</v>
      </c>
      <c r="I19" s="17">
        <f>SUM(I17/I16)</f>
        <v>0.12131159653576384</v>
      </c>
      <c r="J19" s="17">
        <f>SUM(J17/J16)</f>
        <v>0.1017184968426155</v>
      </c>
      <c r="K19" s="17">
        <f t="shared" si="15"/>
        <v>0.11202883170146809</v>
      </c>
    </row>
    <row r="20" spans="1:11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3"/>
    </row>
    <row r="21" spans="1:11" ht="15">
      <c r="A21" s="14" t="s">
        <v>12</v>
      </c>
      <c r="B21" s="23">
        <f aca="true" t="shared" si="16" ref="B21:E23">SUM(B89+B157+B225)</f>
        <v>6464</v>
      </c>
      <c r="C21" s="23">
        <f t="shared" si="16"/>
        <v>6435</v>
      </c>
      <c r="D21" s="23">
        <f t="shared" si="16"/>
        <v>6387</v>
      </c>
      <c r="E21" s="23">
        <f t="shared" si="16"/>
        <v>6292</v>
      </c>
      <c r="F21" s="23">
        <f aca="true" t="shared" si="17" ref="F21:G23">SUM(F89+F157+F225)</f>
        <v>6171</v>
      </c>
      <c r="G21" s="23">
        <f t="shared" si="17"/>
        <v>6032</v>
      </c>
      <c r="H21" s="23">
        <f aca="true" t="shared" si="18" ref="H21:I23">SUM(H89+H157+H225)</f>
        <v>6082</v>
      </c>
      <c r="I21" s="23">
        <f t="shared" si="18"/>
        <v>6190</v>
      </c>
      <c r="J21" s="23">
        <f>SUM(J89+J157+J225)</f>
        <v>6582</v>
      </c>
      <c r="K21" s="7">
        <f>SUM(B21:J21)</f>
        <v>56635</v>
      </c>
    </row>
    <row r="22" spans="1:11" ht="15">
      <c r="A22" s="6" t="s">
        <v>7</v>
      </c>
      <c r="B22" s="24">
        <f t="shared" si="16"/>
        <v>220677832.85</v>
      </c>
      <c r="C22" s="24">
        <f t="shared" si="16"/>
        <v>221079771.75</v>
      </c>
      <c r="D22" s="24">
        <f t="shared" si="16"/>
        <v>212976453.25</v>
      </c>
      <c r="E22" s="24">
        <f t="shared" si="16"/>
        <v>237288519</v>
      </c>
      <c r="F22" s="24">
        <f t="shared" si="17"/>
        <v>234713147.5</v>
      </c>
      <c r="G22" s="24">
        <f t="shared" si="17"/>
        <v>248581240.98</v>
      </c>
      <c r="H22" s="24">
        <f t="shared" si="18"/>
        <v>238030994.85</v>
      </c>
      <c r="I22" s="24">
        <f t="shared" si="18"/>
        <v>267536891.4</v>
      </c>
      <c r="J22" s="24">
        <f>SUM(J90+J158+J226)</f>
        <v>257911026.95999998</v>
      </c>
      <c r="K22" s="7">
        <f>SUM(B22:J22)</f>
        <v>2138795878.54</v>
      </c>
    </row>
    <row r="23" spans="1:11" ht="15">
      <c r="A23" s="6" t="s">
        <v>0</v>
      </c>
      <c r="B23" s="24">
        <f t="shared" si="16"/>
        <v>13744846.35</v>
      </c>
      <c r="C23" s="24">
        <f t="shared" si="16"/>
        <v>13340625.53</v>
      </c>
      <c r="D23" s="24">
        <f t="shared" si="16"/>
        <v>12222555.370000001</v>
      </c>
      <c r="E23" s="24">
        <f t="shared" si="16"/>
        <v>14490479.64</v>
      </c>
      <c r="F23" s="24">
        <f t="shared" si="17"/>
        <v>14434407.39</v>
      </c>
      <c r="G23" s="24">
        <f t="shared" si="17"/>
        <v>15412049.24</v>
      </c>
      <c r="H23" s="24">
        <f t="shared" si="18"/>
        <v>14708302.57</v>
      </c>
      <c r="I23" s="24">
        <f t="shared" si="18"/>
        <v>15897979.23</v>
      </c>
      <c r="J23" s="24">
        <f>SUM(J91+J159+J227)</f>
        <v>15771360.690000001</v>
      </c>
      <c r="K23" s="8">
        <f>SUM(B23:J23)</f>
        <v>130022606.01</v>
      </c>
    </row>
    <row r="24" spans="1:11" ht="15">
      <c r="A24" s="6" t="s">
        <v>8</v>
      </c>
      <c r="B24" s="8">
        <f aca="true" t="shared" si="19" ref="B24:K24">SUM(B23/B21/B67)</f>
        <v>69.42110860663686</v>
      </c>
      <c r="C24" s="8">
        <f t="shared" si="19"/>
        <v>69.10450934990935</v>
      </c>
      <c r="D24" s="8">
        <f t="shared" si="19"/>
        <v>62.13186367804733</v>
      </c>
      <c r="E24" s="8">
        <f t="shared" si="19"/>
        <v>74.29034124233537</v>
      </c>
      <c r="F24" s="8">
        <f t="shared" si="19"/>
        <v>83.53825144107229</v>
      </c>
      <c r="G24" s="8">
        <f t="shared" si="19"/>
        <v>83.74460671676111</v>
      </c>
      <c r="H24" s="8">
        <f t="shared" si="19"/>
        <v>80.61110692754576</v>
      </c>
      <c r="I24" s="8">
        <f t="shared" si="19"/>
        <v>82.8494409818125</v>
      </c>
      <c r="J24" s="8">
        <f t="shared" si="19"/>
        <v>81.14239817919204</v>
      </c>
      <c r="K24" s="8">
        <f t="shared" si="19"/>
        <v>76.11226180040565</v>
      </c>
    </row>
    <row r="25" spans="1:11" ht="15">
      <c r="A25" s="6" t="s">
        <v>9</v>
      </c>
      <c r="B25" s="17">
        <f aca="true" t="shared" si="20" ref="B25:K25">SUM(B23/B22)</f>
        <v>0.062284671606969697</v>
      </c>
      <c r="C25" s="17">
        <f t="shared" si="20"/>
        <v>0.06034304009091234</v>
      </c>
      <c r="D25" s="17">
        <f t="shared" si="20"/>
        <v>0.05738923333300462</v>
      </c>
      <c r="E25" s="17">
        <f t="shared" si="20"/>
        <v>0.06106692266893874</v>
      </c>
      <c r="F25" s="17">
        <f t="shared" si="20"/>
        <v>0.061498077733374526</v>
      </c>
      <c r="G25" s="17">
        <f>SUM(G23/G22)</f>
        <v>0.06200004947774801</v>
      </c>
      <c r="H25" s="17">
        <f>SUM(H23/H22)</f>
        <v>0.06179154348898442</v>
      </c>
      <c r="I25" s="17">
        <f>SUM(I23/I22)</f>
        <v>0.05942350285527762</v>
      </c>
      <c r="J25" s="17">
        <f>SUM(J23/J22)</f>
        <v>0.06115039312547896</v>
      </c>
      <c r="K25" s="17">
        <f t="shared" si="20"/>
        <v>0.06079243340358265</v>
      </c>
    </row>
    <row r="26" spans="1:11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3"/>
    </row>
    <row r="27" spans="1:11" ht="15">
      <c r="A27" s="14" t="s">
        <v>13</v>
      </c>
      <c r="B27" s="23">
        <f aca="true" t="shared" si="21" ref="B27:E29">SUM(B95+B163+B231)</f>
        <v>121</v>
      </c>
      <c r="C27" s="23">
        <f t="shared" si="21"/>
        <v>133</v>
      </c>
      <c r="D27" s="23">
        <f t="shared" si="21"/>
        <v>134</v>
      </c>
      <c r="E27" s="23">
        <f t="shared" si="21"/>
        <v>142</v>
      </c>
      <c r="F27" s="23">
        <f aca="true" t="shared" si="22" ref="F27:G29">SUM(F95+F163+F231)</f>
        <v>130</v>
      </c>
      <c r="G27" s="23">
        <f t="shared" si="22"/>
        <v>130</v>
      </c>
      <c r="H27" s="23">
        <f aca="true" t="shared" si="23" ref="H27:I29">SUM(H95+H163+H231)</f>
        <v>124</v>
      </c>
      <c r="I27" s="23">
        <f t="shared" si="23"/>
        <v>134</v>
      </c>
      <c r="J27" s="23">
        <f>SUM(J95+J163+J231)</f>
        <v>133</v>
      </c>
      <c r="K27" s="7">
        <f>SUM(B27:J27)</f>
        <v>1181</v>
      </c>
    </row>
    <row r="28" spans="1:11" ht="15">
      <c r="A28" s="6" t="s">
        <v>7</v>
      </c>
      <c r="B28" s="24">
        <f t="shared" si="21"/>
        <v>3904775.5</v>
      </c>
      <c r="C28" s="24">
        <f t="shared" si="21"/>
        <v>4580002.5</v>
      </c>
      <c r="D28" s="24">
        <f t="shared" si="21"/>
        <v>4485036</v>
      </c>
      <c r="E28" s="24">
        <f t="shared" si="21"/>
        <v>5787724</v>
      </c>
      <c r="F28" s="24">
        <f t="shared" si="22"/>
        <v>4927871</v>
      </c>
      <c r="G28" s="24">
        <f t="shared" si="22"/>
        <v>6193960</v>
      </c>
      <c r="H28" s="24">
        <f t="shared" si="23"/>
        <v>5523906.5</v>
      </c>
      <c r="I28" s="24">
        <f t="shared" si="23"/>
        <v>6261523.5</v>
      </c>
      <c r="J28" s="24">
        <f>SUM(J96+J164+J232)</f>
        <v>6201068</v>
      </c>
      <c r="K28" s="8">
        <f>SUM(B28:J28)</f>
        <v>47865867</v>
      </c>
    </row>
    <row r="29" spans="1:11" ht="15">
      <c r="A29" s="6" t="s">
        <v>0</v>
      </c>
      <c r="B29" s="24">
        <f t="shared" si="21"/>
        <v>232972.56</v>
      </c>
      <c r="C29" s="24">
        <f t="shared" si="21"/>
        <v>278643.75</v>
      </c>
      <c r="D29" s="24">
        <f t="shared" si="21"/>
        <v>269986.87</v>
      </c>
      <c r="E29" s="24">
        <f t="shared" si="21"/>
        <v>341370.73</v>
      </c>
      <c r="F29" s="24">
        <f t="shared" si="22"/>
        <v>333699.43000000005</v>
      </c>
      <c r="G29" s="24">
        <f t="shared" si="22"/>
        <v>335084.05000000005</v>
      </c>
      <c r="H29" s="24">
        <f t="shared" si="23"/>
        <v>337388.06</v>
      </c>
      <c r="I29" s="24">
        <f t="shared" si="23"/>
        <v>357955.99</v>
      </c>
      <c r="J29" s="24">
        <f>SUM(J97+J165+J233)</f>
        <v>312664.45</v>
      </c>
      <c r="K29" s="8">
        <f>SUM(B29:J29)</f>
        <v>2799765.8899999997</v>
      </c>
    </row>
    <row r="30" spans="1:11" ht="15">
      <c r="A30" s="6" t="s">
        <v>8</v>
      </c>
      <c r="B30" s="8">
        <f aca="true" t="shared" si="24" ref="B30:K30">SUM(B29/B27/B67)</f>
        <v>62.85971458867907</v>
      </c>
      <c r="C30" s="8">
        <f t="shared" si="24"/>
        <v>69.83552631578947</v>
      </c>
      <c r="D30" s="8">
        <f t="shared" si="24"/>
        <v>65.416473638302</v>
      </c>
      <c r="E30" s="8">
        <f t="shared" si="24"/>
        <v>77.54900726942299</v>
      </c>
      <c r="F30" s="8">
        <f t="shared" si="24"/>
        <v>91.6756675824176</v>
      </c>
      <c r="G30" s="8">
        <f t="shared" si="24"/>
        <v>84.48277992083302</v>
      </c>
      <c r="H30" s="8">
        <f t="shared" si="24"/>
        <v>90.69571505376344</v>
      </c>
      <c r="I30" s="8">
        <f t="shared" si="24"/>
        <v>86.17139865190178</v>
      </c>
      <c r="J30" s="8">
        <f t="shared" si="24"/>
        <v>79.60922879498102</v>
      </c>
      <c r="K30" s="8">
        <f t="shared" si="24"/>
        <v>78.59456001566032</v>
      </c>
    </row>
    <row r="31" spans="1:11" ht="15">
      <c r="A31" s="6" t="s">
        <v>9</v>
      </c>
      <c r="B31" s="17">
        <f aca="true" t="shared" si="25" ref="B31:K31">SUM(B29/B28)</f>
        <v>0.05966349665941102</v>
      </c>
      <c r="C31" s="17">
        <f t="shared" si="25"/>
        <v>0.06083921351571315</v>
      </c>
      <c r="D31" s="17">
        <f t="shared" si="25"/>
        <v>0.06019725817139483</v>
      </c>
      <c r="E31" s="17">
        <f t="shared" si="25"/>
        <v>0.05898186057248065</v>
      </c>
      <c r="F31" s="17">
        <f t="shared" si="25"/>
        <v>0.067716754354974</v>
      </c>
      <c r="G31" s="17">
        <f>SUM(G29/G28)</f>
        <v>0.05409851694231155</v>
      </c>
      <c r="H31" s="17">
        <f>SUM(H29/H28)</f>
        <v>0.06107780064706019</v>
      </c>
      <c r="I31" s="17">
        <f>SUM(I29/I28)</f>
        <v>0.057167555148519365</v>
      </c>
      <c r="J31" s="17">
        <f>SUM(J29/J28)</f>
        <v>0.05042106456500719</v>
      </c>
      <c r="K31" s="17">
        <f t="shared" si="25"/>
        <v>0.05849190802289238</v>
      </c>
    </row>
    <row r="32" spans="1:11" ht="15">
      <c r="A32" s="3"/>
      <c r="B32" s="3"/>
      <c r="C32" s="3"/>
      <c r="D32" s="3"/>
      <c r="E32" s="9"/>
      <c r="F32" s="9"/>
      <c r="G32" s="9"/>
      <c r="H32" s="9"/>
      <c r="I32" s="9"/>
      <c r="J32" s="9"/>
      <c r="K32" s="3"/>
    </row>
    <row r="33" spans="1:11" ht="15">
      <c r="A33" s="14" t="s">
        <v>14</v>
      </c>
      <c r="B33" s="23">
        <f aca="true" t="shared" si="26" ref="B33:E35">SUM(B101+B169+B237)</f>
        <v>3025</v>
      </c>
      <c r="C33" s="23">
        <f t="shared" si="26"/>
        <v>2958</v>
      </c>
      <c r="D33" s="23">
        <f t="shared" si="26"/>
        <v>3084</v>
      </c>
      <c r="E33" s="23">
        <f t="shared" si="26"/>
        <v>3000</v>
      </c>
      <c r="F33" s="23">
        <f aca="true" t="shared" si="27" ref="F33:G35">SUM(F101+F169+F237)</f>
        <v>2969</v>
      </c>
      <c r="G33" s="23">
        <f t="shared" si="27"/>
        <v>2954</v>
      </c>
      <c r="H33" s="23">
        <f aca="true" t="shared" si="28" ref="H33:I35">SUM(H101+H169+H237)</f>
        <v>2933</v>
      </c>
      <c r="I33" s="23">
        <f t="shared" si="28"/>
        <v>2976</v>
      </c>
      <c r="J33" s="23">
        <f>SUM(J101+J169+J237)</f>
        <v>3180</v>
      </c>
      <c r="K33" s="7">
        <f>SUM(B33:J33)</f>
        <v>27079</v>
      </c>
    </row>
    <row r="34" spans="1:11" ht="15">
      <c r="A34" s="6" t="s">
        <v>7</v>
      </c>
      <c r="B34" s="24">
        <f t="shared" si="26"/>
        <v>226553968</v>
      </c>
      <c r="C34" s="24">
        <f t="shared" si="26"/>
        <v>240974476</v>
      </c>
      <c r="D34" s="24">
        <f t="shared" si="26"/>
        <v>216715067</v>
      </c>
      <c r="E34" s="24">
        <f t="shared" si="26"/>
        <v>240175153</v>
      </c>
      <c r="F34" s="24">
        <f t="shared" si="27"/>
        <v>241301330</v>
      </c>
      <c r="G34" s="24">
        <f t="shared" si="27"/>
        <v>254513558.69</v>
      </c>
      <c r="H34" s="24">
        <f t="shared" si="28"/>
        <v>246838121</v>
      </c>
      <c r="I34" s="24">
        <f t="shared" si="28"/>
        <v>273981111</v>
      </c>
      <c r="J34" s="24">
        <f>SUM(J102+J170+J238)</f>
        <v>255533801</v>
      </c>
      <c r="K34" s="8">
        <f>SUM(B34:J34)</f>
        <v>2196586585.69</v>
      </c>
    </row>
    <row r="35" spans="1:11" ht="15">
      <c r="A35" s="6" t="s">
        <v>0</v>
      </c>
      <c r="B35" s="24">
        <f t="shared" si="26"/>
        <v>11817860.520000001</v>
      </c>
      <c r="C35" s="24">
        <f t="shared" si="26"/>
        <v>11924310.11</v>
      </c>
      <c r="D35" s="24">
        <f t="shared" si="26"/>
        <v>10909441.700000001</v>
      </c>
      <c r="E35" s="24">
        <f t="shared" si="26"/>
        <v>12761416.24</v>
      </c>
      <c r="F35" s="24">
        <f t="shared" si="27"/>
        <v>12143628.040000001</v>
      </c>
      <c r="G35" s="24">
        <f t="shared" si="27"/>
        <v>14015278.51</v>
      </c>
      <c r="H35" s="24">
        <f t="shared" si="28"/>
        <v>13002485.15</v>
      </c>
      <c r="I35" s="24">
        <f t="shared" si="28"/>
        <v>13841675.84</v>
      </c>
      <c r="J35" s="24">
        <f>SUM(J103+J171+J239)</f>
        <v>13216329.12</v>
      </c>
      <c r="K35" s="8">
        <f>SUM(B35:J35)</f>
        <v>113632425.23000002</v>
      </c>
    </row>
    <row r="36" spans="1:11" ht="15">
      <c r="A36" s="6" t="s">
        <v>8</v>
      </c>
      <c r="B36" s="8">
        <f aca="true" t="shared" si="29" ref="B36:K36">SUM(B35/B33/B67)</f>
        <v>127.54589456131974</v>
      </c>
      <c r="C36" s="8">
        <f t="shared" si="29"/>
        <v>134.3735644579671</v>
      </c>
      <c r="D36" s="8">
        <f t="shared" si="29"/>
        <v>114.8517031768491</v>
      </c>
      <c r="E36" s="8">
        <f t="shared" si="29"/>
        <v>137.21952946236559</v>
      </c>
      <c r="F36" s="8">
        <f t="shared" si="29"/>
        <v>146.07645720059665</v>
      </c>
      <c r="G36" s="8">
        <f t="shared" si="29"/>
        <v>155.5066743935804</v>
      </c>
      <c r="H36" s="8">
        <f t="shared" si="29"/>
        <v>147.77230537561087</v>
      </c>
      <c r="I36" s="8">
        <f t="shared" si="29"/>
        <v>150.03550815123137</v>
      </c>
      <c r="J36" s="8">
        <f t="shared" si="29"/>
        <v>140.7408851887112</v>
      </c>
      <c r="K36" s="8">
        <f t="shared" si="29"/>
        <v>139.1202405974218</v>
      </c>
    </row>
    <row r="37" spans="1:11" ht="15">
      <c r="A37" s="6" t="s">
        <v>9</v>
      </c>
      <c r="B37" s="17">
        <f aca="true" t="shared" si="30" ref="B37:K37">SUM(B35/B34)</f>
        <v>0.05216355566105115</v>
      </c>
      <c r="C37" s="17">
        <f t="shared" si="30"/>
        <v>0.049483705942367104</v>
      </c>
      <c r="D37" s="17">
        <f t="shared" si="30"/>
        <v>0.050340024120242646</v>
      </c>
      <c r="E37" s="17">
        <f t="shared" si="30"/>
        <v>0.053133790405038274</v>
      </c>
      <c r="F37" s="17">
        <f t="shared" si="30"/>
        <v>0.05032557441767934</v>
      </c>
      <c r="G37" s="17">
        <f>SUM(G35/G34)</f>
        <v>0.05506692288669283</v>
      </c>
      <c r="H37" s="17">
        <f>SUM(H35/H34)</f>
        <v>0.052676163217106976</v>
      </c>
      <c r="I37" s="17">
        <f>SUM(I35/I34)</f>
        <v>0.050520547892807105</v>
      </c>
      <c r="J37" s="17">
        <f>SUM(J35/J34)</f>
        <v>0.05172047325355599</v>
      </c>
      <c r="K37" s="17">
        <f t="shared" si="30"/>
        <v>0.051731366279970874</v>
      </c>
    </row>
    <row r="38" spans="1:11" ht="15">
      <c r="A38" s="3"/>
      <c r="B38" s="3"/>
      <c r="C38" s="3"/>
      <c r="D38" s="3"/>
      <c r="E38" s="9"/>
      <c r="F38" s="9"/>
      <c r="G38" s="9"/>
      <c r="H38" s="9"/>
      <c r="I38" s="9"/>
      <c r="J38" s="9"/>
      <c r="K38" s="3"/>
    </row>
    <row r="39" spans="1:11" ht="15">
      <c r="A39" s="14" t="s">
        <v>15</v>
      </c>
      <c r="B39" s="23">
        <f aca="true" t="shared" si="31" ref="B39:E41">SUM(B107+B175+B243)</f>
        <v>265</v>
      </c>
      <c r="C39" s="23">
        <f t="shared" si="31"/>
        <v>268</v>
      </c>
      <c r="D39" s="23">
        <f t="shared" si="31"/>
        <v>275</v>
      </c>
      <c r="E39" s="23">
        <f t="shared" si="31"/>
        <v>262</v>
      </c>
      <c r="F39" s="23">
        <f aca="true" t="shared" si="32" ref="F39:G41">SUM(F107+F175+F243)</f>
        <v>252</v>
      </c>
      <c r="G39" s="23">
        <f t="shared" si="32"/>
        <v>251</v>
      </c>
      <c r="H39" s="23">
        <f aca="true" t="shared" si="33" ref="H39:I41">SUM(H107+H175+H243)</f>
        <v>251</v>
      </c>
      <c r="I39" s="23">
        <f t="shared" si="33"/>
        <v>253</v>
      </c>
      <c r="J39" s="23">
        <f>SUM(J107+J175+J243)</f>
        <v>281</v>
      </c>
      <c r="K39" s="7">
        <f>SUM(B39:J39)</f>
        <v>2358</v>
      </c>
    </row>
    <row r="40" spans="1:11" ht="15">
      <c r="A40" s="6" t="s">
        <v>7</v>
      </c>
      <c r="B40" s="24">
        <f t="shared" si="31"/>
        <v>30478485</v>
      </c>
      <c r="C40" s="24">
        <f t="shared" si="31"/>
        <v>32329295</v>
      </c>
      <c r="D40" s="24">
        <f t="shared" si="31"/>
        <v>31768030</v>
      </c>
      <c r="E40" s="24">
        <f t="shared" si="31"/>
        <v>39001080</v>
      </c>
      <c r="F40" s="24">
        <f t="shared" si="32"/>
        <v>37423585</v>
      </c>
      <c r="G40" s="24">
        <f t="shared" si="32"/>
        <v>36728721.67</v>
      </c>
      <c r="H40" s="24">
        <f t="shared" si="33"/>
        <v>35478560</v>
      </c>
      <c r="I40" s="24">
        <f t="shared" si="33"/>
        <v>40745490</v>
      </c>
      <c r="J40" s="24">
        <f>SUM(J108+J176+J244)</f>
        <v>37709856</v>
      </c>
      <c r="K40" s="8">
        <f>SUM(B40:J40)</f>
        <v>321663102.67</v>
      </c>
    </row>
    <row r="41" spans="1:11" ht="15">
      <c r="A41" s="6" t="s">
        <v>0</v>
      </c>
      <c r="B41" s="24">
        <f t="shared" si="31"/>
        <v>1204761.65</v>
      </c>
      <c r="C41" s="24">
        <f t="shared" si="31"/>
        <v>1424353.42</v>
      </c>
      <c r="D41" s="24">
        <f t="shared" si="31"/>
        <v>1026146.68</v>
      </c>
      <c r="E41" s="24">
        <f t="shared" si="31"/>
        <v>1960798.83</v>
      </c>
      <c r="F41" s="24">
        <f t="shared" si="32"/>
        <v>1788216.57</v>
      </c>
      <c r="G41" s="24">
        <f t="shared" si="32"/>
        <v>1731213.85</v>
      </c>
      <c r="H41" s="24">
        <f t="shared" si="33"/>
        <v>1708363.74</v>
      </c>
      <c r="I41" s="24">
        <f t="shared" si="33"/>
        <v>1920800.6600000001</v>
      </c>
      <c r="J41" s="24">
        <f>SUM(J109+J177+J245)</f>
        <v>1360512.33</v>
      </c>
      <c r="K41" s="8">
        <f>SUM(B41:J41)</f>
        <v>14125167.73</v>
      </c>
    </row>
    <row r="42" spans="1:11" ht="15">
      <c r="A42" s="6" t="s">
        <v>8</v>
      </c>
      <c r="B42" s="8">
        <f aca="true" t="shared" si="34" ref="B42:K42">SUM(B41/B39/B67)</f>
        <v>148.425412254603</v>
      </c>
      <c r="C42" s="8">
        <f t="shared" si="34"/>
        <v>177.15838557213928</v>
      </c>
      <c r="D42" s="8">
        <f t="shared" si="34"/>
        <v>121.15072963400237</v>
      </c>
      <c r="E42" s="8">
        <f t="shared" si="34"/>
        <v>241.41822580645163</v>
      </c>
      <c r="F42" s="8">
        <f t="shared" si="34"/>
        <v>253.43205357142855</v>
      </c>
      <c r="G42" s="8">
        <f t="shared" si="34"/>
        <v>226.06575990368256</v>
      </c>
      <c r="H42" s="8">
        <f t="shared" si="34"/>
        <v>226.8743346613546</v>
      </c>
      <c r="I42" s="8">
        <f t="shared" si="34"/>
        <v>244.90637001147522</v>
      </c>
      <c r="J42" s="8">
        <f t="shared" si="34"/>
        <v>163.95803893260126</v>
      </c>
      <c r="K42" s="8">
        <f t="shared" si="34"/>
        <v>198.59599193759053</v>
      </c>
    </row>
    <row r="43" spans="1:11" ht="15">
      <c r="A43" s="6" t="s">
        <v>9</v>
      </c>
      <c r="B43" s="17">
        <f aca="true" t="shared" si="35" ref="B43:K43">SUM(B41/B40)</f>
        <v>0.03952826559456613</v>
      </c>
      <c r="C43" s="17">
        <f t="shared" si="35"/>
        <v>0.044057670295625066</v>
      </c>
      <c r="D43" s="17">
        <f t="shared" si="35"/>
        <v>0.032301237439022815</v>
      </c>
      <c r="E43" s="17">
        <f t="shared" si="35"/>
        <v>0.050275500832284645</v>
      </c>
      <c r="F43" s="17">
        <f t="shared" si="35"/>
        <v>0.04778314450633204</v>
      </c>
      <c r="G43" s="17">
        <f>SUM(G41/G40)</f>
        <v>0.04713515121910857</v>
      </c>
      <c r="H43" s="17">
        <f>SUM(H41/H40)</f>
        <v>0.04815200335075606</v>
      </c>
      <c r="I43" s="17">
        <f>SUM(I41/I40)</f>
        <v>0.047141429885859766</v>
      </c>
      <c r="J43" s="17">
        <f>SUM(J41/J40)</f>
        <v>0.03607842814356014</v>
      </c>
      <c r="K43" s="17">
        <f t="shared" si="35"/>
        <v>0.04391292508451386</v>
      </c>
    </row>
    <row r="44" spans="1:11" ht="15">
      <c r="A44" s="3"/>
      <c r="B44" s="8"/>
      <c r="C44" s="8"/>
      <c r="D44" s="8"/>
      <c r="E44" s="8"/>
      <c r="F44" s="8"/>
      <c r="G44" s="8"/>
      <c r="H44" s="8"/>
      <c r="I44" s="8"/>
      <c r="J44" s="8"/>
      <c r="K44" s="3"/>
    </row>
    <row r="45" spans="1:11" ht="15">
      <c r="A45" s="14" t="s">
        <v>16</v>
      </c>
      <c r="B45" s="18">
        <f aca="true" t="shared" si="36" ref="B45:G45">SUM(B49+B55)</f>
        <v>222</v>
      </c>
      <c r="C45" s="18">
        <f t="shared" si="36"/>
        <v>229</v>
      </c>
      <c r="D45" s="18">
        <f t="shared" si="36"/>
        <v>224</v>
      </c>
      <c r="E45" s="18">
        <f t="shared" si="36"/>
        <v>222</v>
      </c>
      <c r="F45" s="18">
        <f t="shared" si="36"/>
        <v>220</v>
      </c>
      <c r="G45" s="18">
        <f t="shared" si="36"/>
        <v>214</v>
      </c>
      <c r="H45" s="18">
        <f>SUM(H49+H55)</f>
        <v>212</v>
      </c>
      <c r="I45" s="18">
        <f>SUM(I49+I55)</f>
        <v>215</v>
      </c>
      <c r="J45" s="18">
        <f>SUM(J49+J55)</f>
        <v>229</v>
      </c>
      <c r="K45" s="7">
        <f>SUM(B45:J45)</f>
        <v>1987</v>
      </c>
    </row>
    <row r="46" spans="1:11" ht="15">
      <c r="A46" s="6" t="s">
        <v>0</v>
      </c>
      <c r="B46" s="19">
        <f aca="true" t="shared" si="37" ref="B46:G46">SUM(B51+B57)</f>
        <v>1844126.82</v>
      </c>
      <c r="C46" s="19">
        <f t="shared" si="37"/>
        <v>2050598.3199999998</v>
      </c>
      <c r="D46" s="19">
        <f t="shared" si="37"/>
        <v>2041373.76</v>
      </c>
      <c r="E46" s="19">
        <f t="shared" si="37"/>
        <v>2127277.56</v>
      </c>
      <c r="F46" s="19">
        <f t="shared" si="37"/>
        <v>1975251.06</v>
      </c>
      <c r="G46" s="19">
        <f t="shared" si="37"/>
        <v>2081100.61</v>
      </c>
      <c r="H46" s="19">
        <f>SUM(H51+H57)</f>
        <v>1888392.15</v>
      </c>
      <c r="I46" s="19">
        <f>SUM(I51+I57)</f>
        <v>2059305.81</v>
      </c>
      <c r="J46" s="19">
        <f>SUM(J51+J57)</f>
        <v>1901838.78</v>
      </c>
      <c r="K46" s="8">
        <f>SUM(B46:J46)</f>
        <v>17969264.87</v>
      </c>
    </row>
    <row r="47" spans="1:12" ht="15">
      <c r="A47" s="6" t="s">
        <v>8</v>
      </c>
      <c r="B47" s="20">
        <f aca="true" t="shared" si="38" ref="B47:K47">SUM(B46/B45/B67)</f>
        <v>271.2007041321439</v>
      </c>
      <c r="C47" s="20">
        <f t="shared" si="38"/>
        <v>298.4859272197962</v>
      </c>
      <c r="D47" s="20">
        <f t="shared" si="38"/>
        <v>295.8855751391465</v>
      </c>
      <c r="E47" s="20">
        <f t="shared" si="38"/>
        <v>309.1074629468178</v>
      </c>
      <c r="F47" s="20">
        <f t="shared" si="38"/>
        <v>320.65763961038965</v>
      </c>
      <c r="G47" s="20">
        <f t="shared" si="38"/>
        <v>318.7403869422313</v>
      </c>
      <c r="H47" s="20">
        <f t="shared" si="38"/>
        <v>296.9170047169811</v>
      </c>
      <c r="I47" s="20">
        <f t="shared" si="38"/>
        <v>308.9731147786947</v>
      </c>
      <c r="J47" s="20">
        <f t="shared" si="38"/>
        <v>281.23849774561285</v>
      </c>
      <c r="K47" s="20">
        <f t="shared" si="38"/>
        <v>299.8148291555626</v>
      </c>
      <c r="L47" s="33"/>
    </row>
    <row r="48" spans="1:1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customHeight="1">
      <c r="A49" s="14" t="s">
        <v>17</v>
      </c>
      <c r="B49" s="23">
        <f aca="true" t="shared" si="39" ref="B49:E51">SUM(B117+B185+B253)</f>
        <v>145</v>
      </c>
      <c r="C49" s="23">
        <f t="shared" si="39"/>
        <v>148</v>
      </c>
      <c r="D49" s="23">
        <f t="shared" si="39"/>
        <v>146</v>
      </c>
      <c r="E49" s="23">
        <f t="shared" si="39"/>
        <v>144</v>
      </c>
      <c r="F49" s="23">
        <f aca="true" t="shared" si="40" ref="F49:G51">SUM(F117+F185+F253)</f>
        <v>143</v>
      </c>
      <c r="G49" s="23">
        <f t="shared" si="40"/>
        <v>141</v>
      </c>
      <c r="H49" s="23">
        <f aca="true" t="shared" si="41" ref="H49:I51">SUM(H117+H185+H253)</f>
        <v>142</v>
      </c>
      <c r="I49" s="23">
        <f t="shared" si="41"/>
        <v>141</v>
      </c>
      <c r="J49" s="23">
        <f>SUM(J117+J185+J253)</f>
        <v>153</v>
      </c>
      <c r="K49" s="7">
        <f>SUM(B49:J49)</f>
        <v>1303</v>
      </c>
    </row>
    <row r="50" spans="1:11" ht="15" customHeight="1">
      <c r="A50" s="14" t="s">
        <v>18</v>
      </c>
      <c r="B50" s="24">
        <f t="shared" si="39"/>
        <v>4798379.35</v>
      </c>
      <c r="C50" s="24">
        <f t="shared" si="39"/>
        <v>5130761.57</v>
      </c>
      <c r="D50" s="24">
        <f t="shared" si="39"/>
        <v>4852180.76</v>
      </c>
      <c r="E50" s="24">
        <f t="shared" si="39"/>
        <v>5171743.5600000005</v>
      </c>
      <c r="F50" s="24">
        <f t="shared" si="40"/>
        <v>4985006.76</v>
      </c>
      <c r="G50" s="24">
        <f t="shared" si="40"/>
        <v>5219702.51</v>
      </c>
      <c r="H50" s="24">
        <f t="shared" si="41"/>
        <v>4814961.43</v>
      </c>
      <c r="I50" s="24">
        <f t="shared" si="41"/>
        <v>5430924.55</v>
      </c>
      <c r="J50" s="24">
        <f>SUM(J118+J186+J254)</f>
        <v>5182844.28</v>
      </c>
      <c r="K50" s="8">
        <f>SUM(B50:J50)</f>
        <v>45586504.769999996</v>
      </c>
    </row>
    <row r="51" spans="1:11" ht="15" customHeight="1">
      <c r="A51" s="6" t="s">
        <v>0</v>
      </c>
      <c r="B51" s="24">
        <f t="shared" si="39"/>
        <v>856419.5700000001</v>
      </c>
      <c r="C51" s="24">
        <f t="shared" si="39"/>
        <v>956496.82</v>
      </c>
      <c r="D51" s="24">
        <f t="shared" si="39"/>
        <v>946433.76</v>
      </c>
      <c r="E51" s="24">
        <f t="shared" si="39"/>
        <v>988778.56</v>
      </c>
      <c r="F51" s="24">
        <f t="shared" si="40"/>
        <v>945623.51</v>
      </c>
      <c r="G51" s="24">
        <f t="shared" si="40"/>
        <v>988774.76</v>
      </c>
      <c r="H51" s="24">
        <f t="shared" si="41"/>
        <v>882233.05</v>
      </c>
      <c r="I51" s="24">
        <f t="shared" si="41"/>
        <v>982678.8</v>
      </c>
      <c r="J51" s="24">
        <f>SUM(J119+J187+J255)</f>
        <v>924522.03</v>
      </c>
      <c r="K51" s="8">
        <f>SUM(B51:J51)</f>
        <v>8471960.86</v>
      </c>
    </row>
    <row r="52" spans="1:11" ht="15" customHeight="1">
      <c r="A52" s="6" t="s">
        <v>8</v>
      </c>
      <c r="B52" s="8">
        <f aca="true" t="shared" si="42" ref="B52:K52">SUM(B51/B49/B67)</f>
        <v>192.82866020466753</v>
      </c>
      <c r="C52" s="8">
        <f t="shared" si="42"/>
        <v>215.4272117117117</v>
      </c>
      <c r="D52" s="8">
        <f t="shared" si="42"/>
        <v>210.4682796655399</v>
      </c>
      <c r="E52" s="8">
        <f t="shared" si="42"/>
        <v>221.50057347670253</v>
      </c>
      <c r="F52" s="8">
        <f t="shared" si="42"/>
        <v>236.16970779220782</v>
      </c>
      <c r="G52" s="8">
        <f t="shared" si="42"/>
        <v>229.84552442984628</v>
      </c>
      <c r="H52" s="8">
        <f t="shared" si="42"/>
        <v>207.0969600938967</v>
      </c>
      <c r="I52" s="8">
        <f t="shared" si="42"/>
        <v>224.81784488675362</v>
      </c>
      <c r="J52" s="8">
        <f t="shared" si="42"/>
        <v>204.62674050317722</v>
      </c>
      <c r="K52" s="8">
        <f t="shared" si="42"/>
        <v>215.5560374924719</v>
      </c>
    </row>
    <row r="53" spans="1:11" ht="15" customHeight="1">
      <c r="A53" s="6" t="s">
        <v>9</v>
      </c>
      <c r="B53" s="17">
        <f aca="true" t="shared" si="43" ref="B53:K53">SUM(B51/B50)</f>
        <v>0.1784810052585776</v>
      </c>
      <c r="C53" s="17">
        <f t="shared" si="43"/>
        <v>0.18642394641620424</v>
      </c>
      <c r="D53" s="17">
        <f t="shared" si="43"/>
        <v>0.195053277446325</v>
      </c>
      <c r="E53" s="17">
        <f t="shared" si="43"/>
        <v>0.1911886288499579</v>
      </c>
      <c r="F53" s="17">
        <f t="shared" si="43"/>
        <v>0.18969352611269077</v>
      </c>
      <c r="G53" s="17">
        <f>SUM(G51/G50)</f>
        <v>0.18943124787393295</v>
      </c>
      <c r="H53" s="17">
        <f>SUM(H51/H50)</f>
        <v>0.18322743864637772</v>
      </c>
      <c r="I53" s="17">
        <f>SUM(I51/I50)</f>
        <v>0.18094134634958242</v>
      </c>
      <c r="J53" s="17">
        <f>SUM(J51/J50)</f>
        <v>0.17838120924597797</v>
      </c>
      <c r="K53" s="17">
        <f t="shared" si="43"/>
        <v>0.18584361540205882</v>
      </c>
    </row>
    <row r="54" spans="1:11" ht="15">
      <c r="A54" s="3"/>
      <c r="B54" s="3"/>
      <c r="C54" s="3"/>
      <c r="D54" s="3"/>
      <c r="E54" s="9"/>
      <c r="F54" s="9"/>
      <c r="G54" s="9"/>
      <c r="H54" s="9"/>
      <c r="I54" s="9"/>
      <c r="J54" s="9"/>
      <c r="K54" s="3"/>
    </row>
    <row r="55" spans="1:11" ht="15">
      <c r="A55" s="14" t="s">
        <v>19</v>
      </c>
      <c r="B55" s="23">
        <f aca="true" t="shared" si="44" ref="B55:E57">SUM(B123+B191+B259)</f>
        <v>77</v>
      </c>
      <c r="C55" s="23">
        <f t="shared" si="44"/>
        <v>81</v>
      </c>
      <c r="D55" s="23">
        <f t="shared" si="44"/>
        <v>78</v>
      </c>
      <c r="E55" s="23">
        <f t="shared" si="44"/>
        <v>78</v>
      </c>
      <c r="F55" s="23">
        <f aca="true" t="shared" si="45" ref="F55:G57">SUM(F123+F191+F259)</f>
        <v>77</v>
      </c>
      <c r="G55" s="23">
        <f t="shared" si="45"/>
        <v>73</v>
      </c>
      <c r="H55" s="23">
        <f aca="true" t="shared" si="46" ref="H55:I57">SUM(H123+H191+H259)</f>
        <v>70</v>
      </c>
      <c r="I55" s="23">
        <f t="shared" si="46"/>
        <v>74</v>
      </c>
      <c r="J55" s="23">
        <f>SUM(J123+J191+J259)</f>
        <v>76</v>
      </c>
      <c r="K55" s="7">
        <f>SUM(B55:J55)</f>
        <v>684</v>
      </c>
    </row>
    <row r="56" spans="1:11" ht="15">
      <c r="A56" s="14" t="s">
        <v>31</v>
      </c>
      <c r="B56" s="24">
        <f t="shared" si="44"/>
        <v>2125864.25</v>
      </c>
      <c r="C56" s="24">
        <f t="shared" si="44"/>
        <v>2341797.5</v>
      </c>
      <c r="D56" s="24">
        <f t="shared" si="44"/>
        <v>2279456</v>
      </c>
      <c r="E56" s="24">
        <f t="shared" si="44"/>
        <v>2389580.75</v>
      </c>
      <c r="F56" s="24">
        <f t="shared" si="45"/>
        <v>2204679.8</v>
      </c>
      <c r="G56" s="24">
        <f t="shared" si="45"/>
        <v>2324406.85</v>
      </c>
      <c r="H56" s="24">
        <f t="shared" si="46"/>
        <v>2102814.6</v>
      </c>
      <c r="I56" s="24">
        <f t="shared" si="46"/>
        <v>2268749.01</v>
      </c>
      <c r="J56" s="24">
        <f>SUM(J124+J192+J260)</f>
        <v>2110524.25</v>
      </c>
      <c r="K56" s="8">
        <f>SUM(B56:J56)</f>
        <v>20147873.009999998</v>
      </c>
    </row>
    <row r="57" spans="1:11" ht="15">
      <c r="A57" s="6" t="s">
        <v>0</v>
      </c>
      <c r="B57" s="24">
        <f t="shared" si="44"/>
        <v>987707.25</v>
      </c>
      <c r="C57" s="24">
        <f t="shared" si="44"/>
        <v>1094101.5</v>
      </c>
      <c r="D57" s="24">
        <f t="shared" si="44"/>
        <v>1094940</v>
      </c>
      <c r="E57" s="24">
        <f t="shared" si="44"/>
        <v>1138499</v>
      </c>
      <c r="F57" s="24">
        <f t="shared" si="45"/>
        <v>1029627.55</v>
      </c>
      <c r="G57" s="24">
        <f t="shared" si="45"/>
        <v>1092325.85</v>
      </c>
      <c r="H57" s="24">
        <f t="shared" si="46"/>
        <v>1006159.1</v>
      </c>
      <c r="I57" s="24">
        <f t="shared" si="46"/>
        <v>1076627.01</v>
      </c>
      <c r="J57" s="24">
        <f>SUM(J125+J193+J261)</f>
        <v>977316.75</v>
      </c>
      <c r="K57" s="8">
        <f>SUM(B57:J57)</f>
        <v>9497304.01</v>
      </c>
    </row>
    <row r="58" spans="1:14" ht="15">
      <c r="A58" s="6" t="s">
        <v>8</v>
      </c>
      <c r="B58" s="8">
        <f aca="true" t="shared" si="47" ref="B58:K58">B57/B55/B67</f>
        <v>418.7844232163527</v>
      </c>
      <c r="C58" s="8">
        <f t="shared" si="47"/>
        <v>450.24753086419753</v>
      </c>
      <c r="D58" s="8">
        <f t="shared" si="47"/>
        <v>455.7692307692308</v>
      </c>
      <c r="E58" s="8">
        <f t="shared" si="47"/>
        <v>470.843258891646</v>
      </c>
      <c r="F58" s="8">
        <f t="shared" si="47"/>
        <v>477.5637987012987</v>
      </c>
      <c r="G58" s="8">
        <f t="shared" si="47"/>
        <v>490.44142275382427</v>
      </c>
      <c r="H58" s="8">
        <f t="shared" si="47"/>
        <v>479.12338095238096</v>
      </c>
      <c r="I58" s="8">
        <f t="shared" si="47"/>
        <v>469.32302092414994</v>
      </c>
      <c r="J58" s="8">
        <f t="shared" si="47"/>
        <v>435.4700616678846</v>
      </c>
      <c r="K58" s="8">
        <f t="shared" si="47"/>
        <v>460.32536356639184</v>
      </c>
      <c r="M58" t="s">
        <v>32</v>
      </c>
      <c r="N58" t="s">
        <v>33</v>
      </c>
    </row>
    <row r="59" spans="1:14" ht="15">
      <c r="A59" s="6" t="s">
        <v>9</v>
      </c>
      <c r="B59" s="21">
        <v>0.1979</v>
      </c>
      <c r="C59" s="21">
        <v>0.1941</v>
      </c>
      <c r="D59" s="29">
        <v>0.1961</v>
      </c>
      <c r="E59" s="21">
        <v>0.2088</v>
      </c>
      <c r="F59" s="21">
        <v>0.2088</v>
      </c>
      <c r="G59" s="21">
        <v>0.2</v>
      </c>
      <c r="H59" s="21">
        <v>0.194</v>
      </c>
      <c r="I59" s="21">
        <v>0.2089</v>
      </c>
      <c r="J59" s="21">
        <v>0.1938</v>
      </c>
      <c r="K59" s="21">
        <f>M59/N59</f>
        <v>0.20052080984678092</v>
      </c>
      <c r="L59" s="27" t="s">
        <v>30</v>
      </c>
      <c r="M59">
        <f>280985.25+300423.25+304070+330110.75+295375.3+308918.25+262529+314949.26+272444.5</f>
        <v>2669805.56</v>
      </c>
      <c r="N59">
        <f>1419124.25+1548119.25+1488586+1581192.5+1470427.55+1540999.25+1353184.5+1507071.26+1405652</f>
        <v>13314356.56</v>
      </c>
    </row>
    <row r="60" spans="1:11" ht="15">
      <c r="A60" s="3"/>
      <c r="B60" s="3"/>
      <c r="C60" s="3"/>
      <c r="D60" s="3"/>
      <c r="E60" s="9"/>
      <c r="F60" s="9"/>
      <c r="G60" s="9"/>
      <c r="H60" s="9"/>
      <c r="I60" s="9"/>
      <c r="J60" s="9"/>
      <c r="K60" s="3"/>
    </row>
    <row r="61" spans="1:11" ht="15">
      <c r="A61" s="3" t="s">
        <v>20</v>
      </c>
      <c r="B61" s="18">
        <f aca="true" t="shared" si="48" ref="B61:G61">SUM(B3+B45)</f>
        <v>13161</v>
      </c>
      <c r="C61" s="18">
        <f t="shared" si="48"/>
        <v>13144</v>
      </c>
      <c r="D61" s="18">
        <f t="shared" si="48"/>
        <v>13204</v>
      </c>
      <c r="E61" s="18">
        <f t="shared" si="48"/>
        <v>12959</v>
      </c>
      <c r="F61" s="18">
        <f t="shared" si="48"/>
        <v>12684</v>
      </c>
      <c r="G61" s="18">
        <f t="shared" si="48"/>
        <v>12520</v>
      </c>
      <c r="H61" s="18">
        <f>SUM(H3+H45)</f>
        <v>12549</v>
      </c>
      <c r="I61" s="18">
        <f>SUM(I3+I45)</f>
        <v>12878</v>
      </c>
      <c r="J61" s="18">
        <f>SUM(J3+J45)</f>
        <v>13624</v>
      </c>
      <c r="K61" s="7">
        <f>SUM(B61:J61)</f>
        <v>116723</v>
      </c>
    </row>
    <row r="62" spans="1:11" ht="15">
      <c r="A62" s="14" t="s">
        <v>21</v>
      </c>
      <c r="B62" s="24">
        <f aca="true" t="shared" si="49" ref="B62:G62">SUM(B130+B198+B266)</f>
        <v>33644069.75</v>
      </c>
      <c r="C62" s="24">
        <f t="shared" si="49"/>
        <v>33768830.99</v>
      </c>
      <c r="D62" s="24">
        <f t="shared" si="49"/>
        <v>31209210.18</v>
      </c>
      <c r="E62" s="24">
        <f t="shared" si="49"/>
        <v>37291266.739999995</v>
      </c>
      <c r="F62" s="24">
        <f t="shared" si="49"/>
        <v>35921507.29000001</v>
      </c>
      <c r="G62" s="24">
        <f t="shared" si="49"/>
        <v>39692440.44</v>
      </c>
      <c r="H62" s="24">
        <f>SUM(H130+H198+H266)</f>
        <v>37627693.74</v>
      </c>
      <c r="I62" s="24">
        <f>SUM(I130+I198+I266)</f>
        <v>40301095.53000001</v>
      </c>
      <c r="J62" s="24">
        <f>SUM(J130+J198+J266)</f>
        <v>39269015.82</v>
      </c>
      <c r="K62" s="8">
        <f>SUM(B62:J62)</f>
        <v>328725130.4800001</v>
      </c>
    </row>
    <row r="63" spans="1:11" ht="15">
      <c r="A63" s="14" t="s">
        <v>8</v>
      </c>
      <c r="B63" s="8">
        <f aca="true" t="shared" si="50" ref="B63:K63">SUM(B62/B61/B67)</f>
        <v>83.45889661584104</v>
      </c>
      <c r="C63" s="8">
        <f t="shared" si="50"/>
        <v>85.63813904950295</v>
      </c>
      <c r="D63" s="8">
        <f t="shared" si="50"/>
        <v>76.74083950357428</v>
      </c>
      <c r="E63" s="8">
        <f t="shared" si="50"/>
        <v>92.8269224775906</v>
      </c>
      <c r="F63" s="8">
        <f t="shared" si="50"/>
        <v>101.14403773595532</v>
      </c>
      <c r="G63" s="8">
        <f t="shared" si="50"/>
        <v>103.91093801539954</v>
      </c>
      <c r="H63" s="8">
        <f t="shared" si="50"/>
        <v>99.94871766674636</v>
      </c>
      <c r="I63" s="8">
        <f t="shared" si="50"/>
        <v>100.95009626319457</v>
      </c>
      <c r="J63" s="8">
        <f t="shared" si="50"/>
        <v>97.60721806441451</v>
      </c>
      <c r="K63" s="8">
        <f t="shared" si="50"/>
        <v>93.3678012811168</v>
      </c>
    </row>
    <row r="64" spans="1:11" ht="15">
      <c r="A64" s="14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14" t="s">
        <v>22</v>
      </c>
      <c r="B65" s="8">
        <f aca="true" t="shared" si="51" ref="B65:E66">+B133+B201+B269</f>
        <v>901325.8799999999</v>
      </c>
      <c r="C65" s="8">
        <f t="shared" si="51"/>
        <v>2725530.2399999998</v>
      </c>
      <c r="D65" s="8">
        <f t="shared" si="51"/>
        <v>3517328.6</v>
      </c>
      <c r="E65" s="8">
        <f t="shared" si="51"/>
        <v>4765387.890000001</v>
      </c>
      <c r="F65" s="8">
        <f aca="true" t="shared" si="52" ref="F65:H66">+F133+F201+F269</f>
        <v>4949301.18</v>
      </c>
      <c r="G65" s="8">
        <f t="shared" si="52"/>
        <v>5902801.63</v>
      </c>
      <c r="H65" s="8">
        <f t="shared" si="52"/>
        <v>5928234.13</v>
      </c>
      <c r="I65" s="8">
        <f>+I133+I201+I269</f>
        <v>6433644.16</v>
      </c>
      <c r="J65" s="8">
        <f>+J133+J201+J269</f>
        <v>6241599.04</v>
      </c>
      <c r="K65" s="8">
        <f>SUM(B65:J65)</f>
        <v>41365152.74999999</v>
      </c>
    </row>
    <row r="66" spans="1:16" ht="15">
      <c r="A66" s="14" t="s">
        <v>23</v>
      </c>
      <c r="B66" s="7">
        <f>+B134+B202+B270</f>
        <v>52</v>
      </c>
      <c r="C66" s="7">
        <f t="shared" si="51"/>
        <v>52</v>
      </c>
      <c r="D66" s="7">
        <f t="shared" si="51"/>
        <v>52</v>
      </c>
      <c r="E66" s="7">
        <f t="shared" si="51"/>
        <v>51</v>
      </c>
      <c r="F66" s="7">
        <f t="shared" si="52"/>
        <v>49</v>
      </c>
      <c r="G66" s="7">
        <f t="shared" si="52"/>
        <v>49</v>
      </c>
      <c r="H66" s="7">
        <f t="shared" si="52"/>
        <v>48</v>
      </c>
      <c r="I66" s="7">
        <f>+I134+I202+I270</f>
        <v>48</v>
      </c>
      <c r="J66" s="7">
        <f>+J134+J202+J270</f>
        <v>49</v>
      </c>
      <c r="K66" s="7">
        <f>SUM(B66:J66)</f>
        <v>450</v>
      </c>
      <c r="L66" s="35">
        <f>SUM(B66:J66)/12</f>
        <v>37.5</v>
      </c>
      <c r="P66">
        <f>55+54+54+52+52+52+51+49+49+49+48+49</f>
        <v>614</v>
      </c>
    </row>
    <row r="67" spans="1:16" ht="15">
      <c r="A67" s="14" t="s">
        <v>24</v>
      </c>
      <c r="B67" s="8">
        <v>30.63</v>
      </c>
      <c r="C67" s="8">
        <v>30</v>
      </c>
      <c r="D67" s="10">
        <v>30.8</v>
      </c>
      <c r="E67" s="10">
        <v>31</v>
      </c>
      <c r="F67" s="10">
        <v>28</v>
      </c>
      <c r="G67" s="10">
        <v>30.51</v>
      </c>
      <c r="H67" s="10">
        <v>30</v>
      </c>
      <c r="I67" s="10">
        <v>31</v>
      </c>
      <c r="J67" s="10">
        <v>29.53</v>
      </c>
      <c r="K67" s="8">
        <f>AVERAGE(B67:J67)</f>
        <v>30.163333333333338</v>
      </c>
      <c r="L67" s="33"/>
      <c r="P67">
        <f>(55+54+54+52+52+52+51+49+49+49+48+49)/12</f>
        <v>51.166666666666664</v>
      </c>
    </row>
    <row r="68" spans="1:11" ht="15">
      <c r="A68" s="3"/>
      <c r="B68" s="3"/>
      <c r="C68" s="3"/>
      <c r="D68" s="3"/>
      <c r="E68" s="9"/>
      <c r="F68" s="9"/>
      <c r="G68" s="9"/>
      <c r="H68" s="9"/>
      <c r="I68" s="9"/>
      <c r="J68" s="9"/>
      <c r="K68" s="3"/>
    </row>
    <row r="69" spans="1:11" ht="20.25">
      <c r="A69" s="12" t="s">
        <v>29</v>
      </c>
      <c r="B69" s="3"/>
      <c r="C69" s="3"/>
      <c r="D69" s="3"/>
      <c r="E69" s="9"/>
      <c r="F69" s="9"/>
      <c r="G69" s="9"/>
      <c r="H69" s="9"/>
      <c r="I69" s="9"/>
      <c r="J69" s="9"/>
      <c r="K69" s="3"/>
    </row>
    <row r="70" spans="1:11" ht="15.75" thickBot="1">
      <c r="A70" s="13" t="s">
        <v>25</v>
      </c>
      <c r="B70" s="4" t="s">
        <v>1</v>
      </c>
      <c r="C70" s="4" t="s">
        <v>2</v>
      </c>
      <c r="D70" s="4" t="s">
        <v>3</v>
      </c>
      <c r="E70" s="5" t="s">
        <v>4</v>
      </c>
      <c r="F70" s="5" t="s">
        <v>34</v>
      </c>
      <c r="G70" s="5" t="s">
        <v>37</v>
      </c>
      <c r="H70" s="5" t="s">
        <v>38</v>
      </c>
      <c r="I70" s="5" t="s">
        <v>39</v>
      </c>
      <c r="J70" s="5" t="s">
        <v>40</v>
      </c>
      <c r="K70" s="5" t="s">
        <v>28</v>
      </c>
    </row>
    <row r="71" spans="1:11" ht="15.75" thickTop="1">
      <c r="A71" s="6" t="s">
        <v>6</v>
      </c>
      <c r="B71" s="15">
        <f aca="true" t="shared" si="53" ref="B71:D73">SUM(B77+B83+B89+B95+B101+B107)</f>
        <v>4314</v>
      </c>
      <c r="C71" s="15">
        <f t="shared" si="53"/>
        <v>4470</v>
      </c>
      <c r="D71" s="15">
        <f t="shared" si="53"/>
        <v>4444</v>
      </c>
      <c r="E71" s="15">
        <f>SUM(E77+E83+E89+E95+E101+E107)</f>
        <v>4424</v>
      </c>
      <c r="F71" s="15">
        <f aca="true" t="shared" si="54" ref="F71:G73">SUM(F77+F83+F89+F95+F101+F107)</f>
        <v>4429</v>
      </c>
      <c r="G71" s="15">
        <f t="shared" si="54"/>
        <v>4424</v>
      </c>
      <c r="H71" s="15">
        <f aca="true" t="shared" si="55" ref="H71:K73">SUM(H77+H83+H89+H95+H101+H107)</f>
        <v>4358</v>
      </c>
      <c r="I71" s="15">
        <f t="shared" si="55"/>
        <v>4403</v>
      </c>
      <c r="J71" s="15">
        <f>SUM(J77+J83+J89+J95+J101+J107)</f>
        <v>4389</v>
      </c>
      <c r="K71" s="15">
        <f t="shared" si="55"/>
        <v>39655</v>
      </c>
    </row>
    <row r="72" spans="1:11" ht="15">
      <c r="A72" s="6" t="s">
        <v>7</v>
      </c>
      <c r="B72" s="16">
        <f t="shared" si="53"/>
        <v>133451583.2</v>
      </c>
      <c r="C72" s="16">
        <f t="shared" si="53"/>
        <v>127240434.75</v>
      </c>
      <c r="D72" s="16">
        <f t="shared" si="53"/>
        <v>125309470.7</v>
      </c>
      <c r="E72" s="16">
        <f>SUM(E78+E84+E90+E96+E102+E108)</f>
        <v>135515737.4</v>
      </c>
      <c r="F72" s="16">
        <f t="shared" si="54"/>
        <v>135039037</v>
      </c>
      <c r="G72" s="16">
        <f t="shared" si="54"/>
        <v>143184550.45999998</v>
      </c>
      <c r="H72" s="16">
        <f t="shared" si="55"/>
        <v>141455972.7</v>
      </c>
      <c r="I72" s="16">
        <f t="shared" si="55"/>
        <v>168479513.8</v>
      </c>
      <c r="J72" s="16">
        <f>SUM(J78+J84+J90+J96+J102+J108)</f>
        <v>152861164.82</v>
      </c>
      <c r="K72" s="16">
        <f t="shared" si="55"/>
        <v>1262537464.8300002</v>
      </c>
    </row>
    <row r="73" spans="1:11" ht="15">
      <c r="A73" s="6" t="s">
        <v>0</v>
      </c>
      <c r="B73" s="16">
        <f t="shared" si="53"/>
        <v>7946135.339999999</v>
      </c>
      <c r="C73" s="16">
        <f t="shared" si="53"/>
        <v>7413597.640000001</v>
      </c>
      <c r="D73" s="16">
        <f t="shared" si="53"/>
        <v>7235937.34</v>
      </c>
      <c r="E73" s="16">
        <f>SUM(E79+E85+E91+E97+E103+E109)</f>
        <v>7964182.329999999</v>
      </c>
      <c r="F73" s="16">
        <f t="shared" si="54"/>
        <v>7867082.38</v>
      </c>
      <c r="G73" s="16">
        <f t="shared" si="54"/>
        <v>8774897.61</v>
      </c>
      <c r="H73" s="16">
        <f t="shared" si="55"/>
        <v>8144127.47</v>
      </c>
      <c r="I73" s="16">
        <f t="shared" si="55"/>
        <v>9346210.44</v>
      </c>
      <c r="J73" s="16">
        <f>SUM(J79+J85+J91+J97+J103+J109)</f>
        <v>8974300.190000001</v>
      </c>
      <c r="K73" s="16">
        <f t="shared" si="55"/>
        <v>73666470.74000001</v>
      </c>
    </row>
    <row r="74" spans="1:11" ht="15">
      <c r="A74" s="6" t="s">
        <v>8</v>
      </c>
      <c r="B74" s="8">
        <f aca="true" t="shared" si="56" ref="B74:K74">SUM(B73/B71/B135)</f>
        <v>59.41746556597424</v>
      </c>
      <c r="C74" s="8">
        <f t="shared" si="56"/>
        <v>55.28409873228934</v>
      </c>
      <c r="D74" s="8">
        <f t="shared" si="56"/>
        <v>52.52415246363346</v>
      </c>
      <c r="E74" s="8">
        <f t="shared" si="56"/>
        <v>58.07167889225922</v>
      </c>
      <c r="F74" s="8">
        <f t="shared" si="56"/>
        <v>63.43807357352514</v>
      </c>
      <c r="G74" s="8">
        <f t="shared" si="56"/>
        <v>65.89621101752445</v>
      </c>
      <c r="H74" s="8">
        <f t="shared" si="56"/>
        <v>62.292546045586654</v>
      </c>
      <c r="I74" s="8">
        <f t="shared" si="56"/>
        <v>68.47391763680189</v>
      </c>
      <c r="J74" s="8">
        <f t="shared" si="56"/>
        <v>68.15751644262171</v>
      </c>
      <c r="K74" s="8">
        <f t="shared" si="56"/>
        <v>61.44490503470048</v>
      </c>
    </row>
    <row r="75" spans="1:11" ht="15">
      <c r="A75" s="6" t="s">
        <v>9</v>
      </c>
      <c r="B75" s="17">
        <f aca="true" t="shared" si="57" ref="B75:K75">SUM(B73/B72)</f>
        <v>0.05954320772719015</v>
      </c>
      <c r="C75" s="17">
        <f t="shared" si="57"/>
        <v>0.05826447901224261</v>
      </c>
      <c r="D75" s="17">
        <f t="shared" si="57"/>
        <v>0.05774453678224658</v>
      </c>
      <c r="E75" s="17">
        <f t="shared" si="57"/>
        <v>0.05876942769010088</v>
      </c>
      <c r="F75" s="17">
        <f t="shared" si="57"/>
        <v>0.05825783828716136</v>
      </c>
      <c r="G75" s="17">
        <f>SUM(G73/G72)</f>
        <v>0.06128382972750509</v>
      </c>
      <c r="H75" s="17">
        <f>SUM(H73/H72)</f>
        <v>0.05757358501413069</v>
      </c>
      <c r="I75" s="17">
        <f>SUM(I73/I72)</f>
        <v>0.05547386877608617</v>
      </c>
      <c r="J75" s="17">
        <f>SUM(J73/J72)</f>
        <v>0.05870883033350944</v>
      </c>
      <c r="K75" s="17">
        <f t="shared" si="57"/>
        <v>0.058347948312107434</v>
      </c>
    </row>
    <row r="76" spans="1:1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>
      <c r="A77" s="14" t="s">
        <v>10</v>
      </c>
      <c r="B77" s="7">
        <v>1207</v>
      </c>
      <c r="C77" s="7">
        <v>1235</v>
      </c>
      <c r="D77" s="7">
        <v>1226</v>
      </c>
      <c r="E77" s="23">
        <v>1212</v>
      </c>
      <c r="F77" s="23">
        <v>1215</v>
      </c>
      <c r="G77" s="23">
        <v>1214</v>
      </c>
      <c r="H77" s="23">
        <v>1193</v>
      </c>
      <c r="I77" s="23">
        <v>1247</v>
      </c>
      <c r="J77" s="23">
        <v>1257</v>
      </c>
      <c r="K77" s="7">
        <f>SUM(B77:J77)</f>
        <v>11006</v>
      </c>
    </row>
    <row r="78" spans="1:11" ht="15">
      <c r="A78" s="6" t="s">
        <v>7</v>
      </c>
      <c r="B78" s="8">
        <v>21240628.7</v>
      </c>
      <c r="C78" s="8">
        <v>19664403.75</v>
      </c>
      <c r="D78" s="8">
        <v>20391419.95</v>
      </c>
      <c r="E78" s="24">
        <v>22790382.9</v>
      </c>
      <c r="F78" s="24">
        <v>21526863.5</v>
      </c>
      <c r="G78" s="24">
        <v>24044657.12</v>
      </c>
      <c r="H78" s="24">
        <v>26700303.45</v>
      </c>
      <c r="I78" s="24">
        <v>31367945.55</v>
      </c>
      <c r="J78" s="24">
        <v>26833620.47</v>
      </c>
      <c r="K78" s="8">
        <f>SUM(B78:J78)</f>
        <v>214560225.39000002</v>
      </c>
    </row>
    <row r="79" spans="1:11" ht="15">
      <c r="A79" s="6" t="s">
        <v>0</v>
      </c>
      <c r="B79" s="8">
        <v>1560913.02</v>
      </c>
      <c r="C79" s="8">
        <v>1437752.46</v>
      </c>
      <c r="D79" s="8">
        <v>1394287.92</v>
      </c>
      <c r="E79" s="24">
        <v>1664365.86</v>
      </c>
      <c r="F79" s="24">
        <v>1566972.16</v>
      </c>
      <c r="G79" s="24">
        <v>1858914.29</v>
      </c>
      <c r="H79" s="24">
        <v>1729634.46</v>
      </c>
      <c r="I79" s="24">
        <v>1987499.93</v>
      </c>
      <c r="J79" s="24">
        <v>2073128.71</v>
      </c>
      <c r="K79" s="8">
        <f>SUM(B79:J79)</f>
        <v>15273468.810000002</v>
      </c>
    </row>
    <row r="80" spans="1:11" ht="15">
      <c r="A80" s="6" t="s">
        <v>8</v>
      </c>
      <c r="B80" s="8">
        <f>SUM(B79/B77/B135)</f>
        <v>41.716680118662644</v>
      </c>
      <c r="C80" s="8">
        <f>SUM(C79/C77/C135)</f>
        <v>38.80573441295546</v>
      </c>
      <c r="D80" s="8">
        <f>SUM(D79/D77/D135)</f>
        <v>36.68599484291954</v>
      </c>
      <c r="E80" s="24">
        <f aca="true" t="shared" si="58" ref="E80:J80">(E79/E77)/E135</f>
        <v>44.29803736825296</v>
      </c>
      <c r="F80" s="24">
        <f t="shared" si="58"/>
        <v>46.06032216343328</v>
      </c>
      <c r="G80" s="24">
        <f t="shared" si="58"/>
        <v>50.87145785328422</v>
      </c>
      <c r="H80" s="24">
        <f t="shared" si="58"/>
        <v>48.327310980720874</v>
      </c>
      <c r="I80" s="24">
        <f t="shared" si="58"/>
        <v>51.413713687042446</v>
      </c>
      <c r="J80" s="24">
        <f t="shared" si="58"/>
        <v>54.97556907981968</v>
      </c>
      <c r="K80" s="8">
        <f>SUM(K79/K77/K135)</f>
        <v>45.90099940475487</v>
      </c>
    </row>
    <row r="81" spans="1:11" ht="15">
      <c r="A81" s="6" t="s">
        <v>9</v>
      </c>
      <c r="B81" s="17">
        <f>SUM(B79/B78)</f>
        <v>0.07348713835386615</v>
      </c>
      <c r="C81" s="17">
        <f>SUM(C79/C78)</f>
        <v>0.07311447009930316</v>
      </c>
      <c r="D81" s="17">
        <f>SUM(D79/D78)</f>
        <v>0.06837620545400028</v>
      </c>
      <c r="E81" s="26">
        <f aca="true" t="shared" si="59" ref="E81:J81">(E79/E78)</f>
        <v>0.07302930658527901</v>
      </c>
      <c r="F81" s="26">
        <f t="shared" si="59"/>
        <v>0.07279147563694079</v>
      </c>
      <c r="G81" s="26">
        <f t="shared" si="59"/>
        <v>0.07731090864480583</v>
      </c>
      <c r="H81" s="26">
        <f t="shared" si="59"/>
        <v>0.0647795806230809</v>
      </c>
      <c r="I81" s="26">
        <f t="shared" si="59"/>
        <v>0.06336085756180483</v>
      </c>
      <c r="J81" s="26">
        <f t="shared" si="59"/>
        <v>0.07725862830614895</v>
      </c>
      <c r="K81" s="17">
        <f>SUM(K79/K78)</f>
        <v>0.0711849961111751</v>
      </c>
    </row>
    <row r="82" spans="1:11" ht="15">
      <c r="A82" s="3"/>
      <c r="B82" s="8"/>
      <c r="C82" s="8"/>
      <c r="D82" s="8"/>
      <c r="E82" s="24" t="s">
        <v>30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3"/>
    </row>
    <row r="83" spans="1:11" ht="15">
      <c r="A83" s="14" t="s">
        <v>11</v>
      </c>
      <c r="B83" s="7">
        <v>0</v>
      </c>
      <c r="C83" s="7">
        <v>0</v>
      </c>
      <c r="D83" s="7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7">
        <f>SUM(B83:J83)</f>
        <v>0</v>
      </c>
    </row>
    <row r="84" spans="1:11" ht="15">
      <c r="A84" s="6" t="s">
        <v>7</v>
      </c>
      <c r="B84" s="8">
        <v>0</v>
      </c>
      <c r="C84" s="8">
        <v>0</v>
      </c>
      <c r="D84" s="8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8">
        <f>SUM(B84:J84)</f>
        <v>0</v>
      </c>
    </row>
    <row r="85" spans="1:11" ht="15">
      <c r="A85" s="6" t="s">
        <v>0</v>
      </c>
      <c r="B85" s="8">
        <v>0</v>
      </c>
      <c r="C85" s="8">
        <v>0</v>
      </c>
      <c r="D85" s="8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8">
        <f>SUM(B85:J85)</f>
        <v>0</v>
      </c>
    </row>
    <row r="86" spans="1:11" ht="15">
      <c r="A86" s="6" t="s">
        <v>8</v>
      </c>
      <c r="B86" s="8">
        <v>0</v>
      </c>
      <c r="C86" s="8">
        <v>0</v>
      </c>
      <c r="D86" s="8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8">
        <v>0</v>
      </c>
    </row>
    <row r="87" spans="1:11" ht="15">
      <c r="A87" s="6" t="s">
        <v>9</v>
      </c>
      <c r="B87" s="21">
        <v>0</v>
      </c>
      <c r="C87" s="21">
        <v>0</v>
      </c>
      <c r="D87" s="21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17">
        <v>0</v>
      </c>
    </row>
    <row r="88" spans="1:11" ht="15">
      <c r="A88" s="3"/>
      <c r="B88" s="8"/>
      <c r="C88" s="8"/>
      <c r="D88" s="8"/>
      <c r="E88" s="24"/>
      <c r="F88" s="24"/>
      <c r="G88" s="24"/>
      <c r="H88" s="24"/>
      <c r="I88" s="24"/>
      <c r="J88" s="24"/>
      <c r="K88" s="3"/>
    </row>
    <row r="89" spans="1:11" ht="15">
      <c r="A89" s="14" t="s">
        <v>12</v>
      </c>
      <c r="B89" s="7">
        <v>2062</v>
      </c>
      <c r="C89" s="7">
        <v>2134</v>
      </c>
      <c r="D89" s="7">
        <v>2087</v>
      </c>
      <c r="E89" s="23">
        <v>2083</v>
      </c>
      <c r="F89" s="23">
        <v>2082</v>
      </c>
      <c r="G89" s="23">
        <v>2077</v>
      </c>
      <c r="H89" s="23">
        <v>2049</v>
      </c>
      <c r="I89" s="23">
        <v>2039</v>
      </c>
      <c r="J89" s="23">
        <v>2034</v>
      </c>
      <c r="K89" s="7">
        <f>SUM(B89:J89)</f>
        <v>18647</v>
      </c>
    </row>
    <row r="90" spans="1:11" ht="15">
      <c r="A90" s="6" t="s">
        <v>7</v>
      </c>
      <c r="B90" s="8">
        <v>51896777.5</v>
      </c>
      <c r="C90" s="8">
        <v>47345535</v>
      </c>
      <c r="D90" s="8">
        <v>48234025.75</v>
      </c>
      <c r="E90" s="24">
        <v>52554405</v>
      </c>
      <c r="F90" s="24">
        <v>51296063.5</v>
      </c>
      <c r="G90" s="24">
        <v>55553240.48</v>
      </c>
      <c r="H90" s="24">
        <v>53002496.75</v>
      </c>
      <c r="I90" s="24">
        <v>65055852.25</v>
      </c>
      <c r="J90" s="24">
        <v>61213083.85</v>
      </c>
      <c r="K90" s="8">
        <f>SUM(B90:J90)</f>
        <v>486151480.08000004</v>
      </c>
    </row>
    <row r="91" spans="1:11" ht="15">
      <c r="A91" s="6" t="s">
        <v>0</v>
      </c>
      <c r="B91" s="8">
        <v>3349930.33</v>
      </c>
      <c r="C91" s="8">
        <v>2971081.66</v>
      </c>
      <c r="D91" s="8">
        <v>2844038.76</v>
      </c>
      <c r="E91" s="24">
        <v>3155489.73</v>
      </c>
      <c r="F91" s="24">
        <v>3178570.13</v>
      </c>
      <c r="G91" s="24">
        <v>3488871.9</v>
      </c>
      <c r="H91" s="24">
        <v>3224437.74</v>
      </c>
      <c r="I91" s="24">
        <v>3794434.22</v>
      </c>
      <c r="J91" s="24">
        <v>3731285.55</v>
      </c>
      <c r="K91" s="8">
        <f>SUM(B91:J91)</f>
        <v>29738140.02</v>
      </c>
    </row>
    <row r="92" spans="1:11" ht="15">
      <c r="A92" s="6" t="s">
        <v>8</v>
      </c>
      <c r="B92" s="8">
        <f>SUM(B91/B89/B135)</f>
        <v>52.406531866962865</v>
      </c>
      <c r="C92" s="8">
        <f>SUM(C91/C89/C135)</f>
        <v>46.40864823492659</v>
      </c>
      <c r="D92" s="8">
        <f>SUM(D91/D89/D135)</f>
        <v>43.959360712243225</v>
      </c>
      <c r="E92" s="24">
        <f aca="true" t="shared" si="60" ref="E92:J92">(E91/E89)/E135</f>
        <v>48.867014541681506</v>
      </c>
      <c r="F92" s="24">
        <f t="shared" si="60"/>
        <v>54.52466944558803</v>
      </c>
      <c r="G92" s="24">
        <f t="shared" si="60"/>
        <v>55.80614609942464</v>
      </c>
      <c r="H92" s="24">
        <f t="shared" si="60"/>
        <v>52.45546998535872</v>
      </c>
      <c r="I92" s="24">
        <f t="shared" si="60"/>
        <v>60.02996756790964</v>
      </c>
      <c r="J92" s="24">
        <f t="shared" si="60"/>
        <v>61.148566863323495</v>
      </c>
      <c r="K92" s="8">
        <f>SUM(K91/K89/K135)</f>
        <v>52.74955482610272</v>
      </c>
    </row>
    <row r="93" spans="1:11" ht="15">
      <c r="A93" s="6" t="s">
        <v>9</v>
      </c>
      <c r="B93" s="17">
        <f>SUM(B91/B90)</f>
        <v>0.06454987171409632</v>
      </c>
      <c r="C93" s="17">
        <f>SUM(C91/C90)</f>
        <v>0.06275315423091112</v>
      </c>
      <c r="D93" s="17">
        <f>SUM(D91/D90)</f>
        <v>0.058963329636651775</v>
      </c>
      <c r="E93" s="26">
        <f aca="true" t="shared" si="61" ref="E93:J93">(E91/E90)</f>
        <v>0.06004234526106803</v>
      </c>
      <c r="F93" s="26">
        <f t="shared" si="61"/>
        <v>0.06196518627594103</v>
      </c>
      <c r="G93" s="26">
        <f t="shared" si="61"/>
        <v>0.06280231125772126</v>
      </c>
      <c r="H93" s="26">
        <f t="shared" si="61"/>
        <v>0.06083558205208513</v>
      </c>
      <c r="I93" s="26">
        <f t="shared" si="61"/>
        <v>0.058325793741330935</v>
      </c>
      <c r="J93" s="26">
        <f t="shared" si="61"/>
        <v>0.06095568651864285</v>
      </c>
      <c r="K93" s="17">
        <f>SUM(K91/K90)</f>
        <v>0.061170522436970375</v>
      </c>
    </row>
    <row r="94" spans="1:11" ht="15">
      <c r="A94" s="3"/>
      <c r="B94" s="8"/>
      <c r="C94" s="8"/>
      <c r="D94" s="8"/>
      <c r="E94" s="24"/>
      <c r="F94" s="24"/>
      <c r="G94" s="24"/>
      <c r="H94" s="24"/>
      <c r="I94" s="24"/>
      <c r="J94" s="24"/>
      <c r="K94" s="3"/>
    </row>
    <row r="95" spans="1:13" ht="15">
      <c r="A95" s="14" t="s">
        <v>13</v>
      </c>
      <c r="B95" s="9">
        <v>65</v>
      </c>
      <c r="C95" s="9">
        <v>69</v>
      </c>
      <c r="D95" s="9">
        <v>71</v>
      </c>
      <c r="E95" s="23">
        <v>76</v>
      </c>
      <c r="F95" s="23">
        <v>76</v>
      </c>
      <c r="G95" s="23">
        <v>76</v>
      </c>
      <c r="H95" s="23">
        <v>76</v>
      </c>
      <c r="I95" s="23">
        <v>79</v>
      </c>
      <c r="J95" s="23">
        <v>80</v>
      </c>
      <c r="K95" s="7">
        <f>SUM(B95:J95)</f>
        <v>668</v>
      </c>
      <c r="M95" t="s">
        <v>30</v>
      </c>
    </row>
    <row r="96" spans="1:11" ht="15">
      <c r="A96" s="6" t="s">
        <v>7</v>
      </c>
      <c r="B96" s="8">
        <v>2279286</v>
      </c>
      <c r="C96" s="8">
        <v>2075983</v>
      </c>
      <c r="D96" s="8">
        <v>1887367</v>
      </c>
      <c r="E96" s="24">
        <v>2027687.5</v>
      </c>
      <c r="F96" s="24">
        <v>2178320</v>
      </c>
      <c r="G96" s="24">
        <v>2528443.5</v>
      </c>
      <c r="H96" s="24">
        <v>2347149.5</v>
      </c>
      <c r="I96" s="24">
        <v>3165200</v>
      </c>
      <c r="J96" s="24">
        <v>3217258.5</v>
      </c>
      <c r="K96" s="8">
        <f>SUM(B96:J96)</f>
        <v>21706695</v>
      </c>
    </row>
    <row r="97" spans="1:11" ht="15">
      <c r="A97" s="6" t="s">
        <v>0</v>
      </c>
      <c r="B97" s="8">
        <v>152872.56</v>
      </c>
      <c r="C97" s="8">
        <v>158243.15</v>
      </c>
      <c r="D97" s="8">
        <v>128208.51</v>
      </c>
      <c r="E97" s="24">
        <v>152121.13</v>
      </c>
      <c r="F97" s="24">
        <v>167917.89</v>
      </c>
      <c r="G97" s="24">
        <v>163402.63</v>
      </c>
      <c r="H97" s="24">
        <v>167328.01</v>
      </c>
      <c r="I97" s="24">
        <v>213290.49</v>
      </c>
      <c r="J97" s="24">
        <v>172850.95</v>
      </c>
      <c r="K97" s="8">
        <f>SUM(B97:J97)</f>
        <v>1476235.3199999998</v>
      </c>
    </row>
    <row r="98" spans="1:11" ht="15">
      <c r="A98" s="6" t="s">
        <v>8</v>
      </c>
      <c r="B98" s="8">
        <f>SUM(B97/B95/B135)</f>
        <v>75.86727543424318</v>
      </c>
      <c r="C98" s="8">
        <f>SUM(C97/C95/C135)</f>
        <v>76.44596618357488</v>
      </c>
      <c r="D98" s="8">
        <f>SUM(D97/D95/D135)</f>
        <v>58.25011812812358</v>
      </c>
      <c r="E98" s="24">
        <f aca="true" t="shared" si="62" ref="E98:J98">(E97/E95)/E135</f>
        <v>64.56754244482173</v>
      </c>
      <c r="F98" s="24">
        <f t="shared" si="62"/>
        <v>78.90878289473685</v>
      </c>
      <c r="G98" s="24">
        <f t="shared" si="62"/>
        <v>71.4297211050883</v>
      </c>
      <c r="H98" s="24">
        <f t="shared" si="62"/>
        <v>73.38947807017544</v>
      </c>
      <c r="I98" s="24">
        <f t="shared" si="62"/>
        <v>87.09289097590853</v>
      </c>
      <c r="J98" s="24">
        <f t="shared" si="62"/>
        <v>72.02122916666667</v>
      </c>
      <c r="K98" s="8">
        <f>SUM(K97/K95/K135)</f>
        <v>73.09591335520798</v>
      </c>
    </row>
    <row r="99" spans="1:11" ht="15">
      <c r="A99" s="6" t="s">
        <v>9</v>
      </c>
      <c r="B99" s="17">
        <f>SUM(B97/B96)</f>
        <v>0.06707037203755913</v>
      </c>
      <c r="C99" s="17">
        <f>SUM(C97/C96)</f>
        <v>0.07622564828324702</v>
      </c>
      <c r="D99" s="17">
        <f>SUM(D97/D96)</f>
        <v>0.0679298249889926</v>
      </c>
      <c r="E99" s="26">
        <f aca="true" t="shared" si="63" ref="E99:J99">(E97/E96)</f>
        <v>0.07502197947168882</v>
      </c>
      <c r="F99" s="26">
        <f t="shared" si="63"/>
        <v>0.0770859607403871</v>
      </c>
      <c r="G99" s="26">
        <f t="shared" si="63"/>
        <v>0.06462577866580764</v>
      </c>
      <c r="H99" s="26">
        <f t="shared" si="63"/>
        <v>0.07128988162023765</v>
      </c>
      <c r="I99" s="26">
        <f t="shared" si="63"/>
        <v>0.06738610198407684</v>
      </c>
      <c r="J99" s="26">
        <f t="shared" si="63"/>
        <v>0.05372616157514232</v>
      </c>
      <c r="K99" s="17">
        <f>SUM(K97/K96)</f>
        <v>0.06800829513659264</v>
      </c>
    </row>
    <row r="100" spans="1:11" ht="15">
      <c r="A100" s="3"/>
      <c r="B100" s="3"/>
      <c r="C100" s="3"/>
      <c r="D100" s="3"/>
      <c r="E100" s="25"/>
      <c r="F100" s="25"/>
      <c r="G100" s="25"/>
      <c r="H100" s="25"/>
      <c r="I100" s="25"/>
      <c r="J100" s="25"/>
      <c r="K100" s="3"/>
    </row>
    <row r="101" spans="1:11" ht="15">
      <c r="A101" s="14" t="s">
        <v>14</v>
      </c>
      <c r="B101" s="7">
        <v>891</v>
      </c>
      <c r="C101" s="7">
        <v>932</v>
      </c>
      <c r="D101" s="7">
        <v>960</v>
      </c>
      <c r="E101" s="23">
        <v>953</v>
      </c>
      <c r="F101" s="23">
        <v>956</v>
      </c>
      <c r="G101" s="23">
        <v>958</v>
      </c>
      <c r="H101" s="23">
        <v>940</v>
      </c>
      <c r="I101" s="23">
        <v>938</v>
      </c>
      <c r="J101" s="23">
        <v>916</v>
      </c>
      <c r="K101" s="7">
        <f>SUM(B101:J101)</f>
        <v>8444</v>
      </c>
    </row>
    <row r="102" spans="1:11" ht="15">
      <c r="A102" s="6" t="s">
        <v>7</v>
      </c>
      <c r="B102" s="8">
        <v>50231791</v>
      </c>
      <c r="C102" s="8">
        <v>50618488</v>
      </c>
      <c r="D102" s="8">
        <v>47193558</v>
      </c>
      <c r="E102" s="24">
        <v>49833527</v>
      </c>
      <c r="F102" s="24">
        <v>51554965</v>
      </c>
      <c r="G102" s="24">
        <v>52742482.69</v>
      </c>
      <c r="H102" s="24">
        <v>51537973</v>
      </c>
      <c r="I102" s="24">
        <v>60033961</v>
      </c>
      <c r="J102" s="24">
        <v>53425731</v>
      </c>
      <c r="K102" s="8">
        <f>SUM(B102:J102)</f>
        <v>467172476.69</v>
      </c>
    </row>
    <row r="103" spans="1:11" ht="15">
      <c r="A103" s="6" t="s">
        <v>0</v>
      </c>
      <c r="B103" s="8">
        <v>2499626.13</v>
      </c>
      <c r="C103" s="8">
        <v>2436930.63</v>
      </c>
      <c r="D103" s="8">
        <v>2537631.39</v>
      </c>
      <c r="E103" s="24">
        <v>2460515.51</v>
      </c>
      <c r="F103" s="24">
        <v>2538383.84</v>
      </c>
      <c r="G103" s="24">
        <v>2926552.13</v>
      </c>
      <c r="H103" s="24">
        <v>2738843.97</v>
      </c>
      <c r="I103" s="24">
        <v>2946865.6</v>
      </c>
      <c r="J103" s="24">
        <v>2724166.77</v>
      </c>
      <c r="K103" s="8">
        <f>SUM(B103:J103)</f>
        <v>23809515.97</v>
      </c>
    </row>
    <row r="104" spans="1:11" ht="15">
      <c r="A104" s="6" t="s">
        <v>8</v>
      </c>
      <c r="B104" s="8">
        <f>SUM(B103/B101/B135)</f>
        <v>90.49730748343651</v>
      </c>
      <c r="C104" s="8">
        <f>SUM(C103/C101/C135)</f>
        <v>87.15774785407726</v>
      </c>
      <c r="D104" s="8">
        <f>SUM(D103/D101/D135)</f>
        <v>85.26987197580645</v>
      </c>
      <c r="E104" s="24">
        <f aca="true" t="shared" si="64" ref="E104:J104">(E103/E135)/E101</f>
        <v>83.28590562908303</v>
      </c>
      <c r="F104" s="24">
        <f t="shared" si="64"/>
        <v>94.82904363419007</v>
      </c>
      <c r="G104" s="24">
        <f t="shared" si="64"/>
        <v>101.49023540182688</v>
      </c>
      <c r="H104" s="24">
        <f t="shared" si="64"/>
        <v>97.12212659574469</v>
      </c>
      <c r="I104" s="24">
        <f t="shared" si="64"/>
        <v>101.34347616754935</v>
      </c>
      <c r="J104" s="24">
        <f t="shared" si="64"/>
        <v>99.13270633187773</v>
      </c>
      <c r="K104" s="8">
        <f>SUM(K103/K101/K135)</f>
        <v>93.264487835285</v>
      </c>
    </row>
    <row r="105" spans="1:11" ht="15">
      <c r="A105" s="6" t="s">
        <v>9</v>
      </c>
      <c r="B105" s="17">
        <f>SUM(B103/B102)</f>
        <v>0.04976183568688602</v>
      </c>
      <c r="C105" s="17">
        <f>SUM(C103/C102)</f>
        <v>0.048143094080565975</v>
      </c>
      <c r="D105" s="17">
        <f>SUM(D103/D102)</f>
        <v>0.05377071569810439</v>
      </c>
      <c r="E105" s="26">
        <f aca="true" t="shared" si="65" ref="E105:J105">(E103/E102)</f>
        <v>0.04937470129296688</v>
      </c>
      <c r="F105" s="26">
        <f t="shared" si="65"/>
        <v>0.04923645743916226</v>
      </c>
      <c r="G105" s="26">
        <f t="shared" si="65"/>
        <v>0.055487568668337935</v>
      </c>
      <c r="H105" s="26">
        <f t="shared" si="65"/>
        <v>0.05314225241260459</v>
      </c>
      <c r="I105" s="26">
        <f t="shared" si="65"/>
        <v>0.04908664280872622</v>
      </c>
      <c r="J105" s="26">
        <f t="shared" si="65"/>
        <v>0.05098978935824013</v>
      </c>
      <c r="K105" s="17">
        <f>SUM(K103/K102)</f>
        <v>0.05096515132632524</v>
      </c>
    </row>
    <row r="106" spans="1:11" ht="15">
      <c r="A106" s="3"/>
      <c r="B106" s="3"/>
      <c r="C106" s="3"/>
      <c r="D106" s="3"/>
      <c r="E106" s="25"/>
      <c r="F106" s="25"/>
      <c r="G106" s="25"/>
      <c r="H106" s="25"/>
      <c r="I106" s="25"/>
      <c r="J106" s="25"/>
      <c r="K106" s="3"/>
    </row>
    <row r="107" spans="1:11" ht="15">
      <c r="A107" s="14" t="s">
        <v>15</v>
      </c>
      <c r="B107" s="7">
        <v>89</v>
      </c>
      <c r="C107" s="7">
        <v>100</v>
      </c>
      <c r="D107" s="7">
        <v>100</v>
      </c>
      <c r="E107" s="23">
        <v>100</v>
      </c>
      <c r="F107" s="23">
        <v>100</v>
      </c>
      <c r="G107" s="23">
        <v>99</v>
      </c>
      <c r="H107" s="23">
        <v>100</v>
      </c>
      <c r="I107" s="23">
        <v>100</v>
      </c>
      <c r="J107" s="23">
        <v>102</v>
      </c>
      <c r="K107" s="7">
        <f>SUM(B107:J107)</f>
        <v>890</v>
      </c>
    </row>
    <row r="108" spans="1:11" ht="15">
      <c r="A108" s="6" t="s">
        <v>7</v>
      </c>
      <c r="B108" s="8">
        <v>7803100</v>
      </c>
      <c r="C108" s="8">
        <v>7536025</v>
      </c>
      <c r="D108" s="8">
        <v>7603100</v>
      </c>
      <c r="E108" s="24">
        <v>8309735</v>
      </c>
      <c r="F108" s="24">
        <v>8482825</v>
      </c>
      <c r="G108" s="24">
        <v>8315726.67</v>
      </c>
      <c r="H108" s="24">
        <v>7868050</v>
      </c>
      <c r="I108" s="24">
        <v>8856555</v>
      </c>
      <c r="J108" s="24">
        <v>8171471</v>
      </c>
      <c r="K108" s="8">
        <f>SUM(B108:J108)</f>
        <v>72946587.67</v>
      </c>
    </row>
    <row r="109" spans="1:11" ht="15">
      <c r="A109" s="6" t="s">
        <v>0</v>
      </c>
      <c r="B109" s="8">
        <v>382793.3</v>
      </c>
      <c r="C109" s="8">
        <v>409589.74</v>
      </c>
      <c r="D109" s="8">
        <v>331770.76</v>
      </c>
      <c r="E109" s="24">
        <v>531690.1</v>
      </c>
      <c r="F109" s="24">
        <v>415238.36</v>
      </c>
      <c r="G109" s="24">
        <v>337156.66</v>
      </c>
      <c r="H109" s="24">
        <v>283883.29</v>
      </c>
      <c r="I109" s="24">
        <v>404120.2</v>
      </c>
      <c r="J109" s="24">
        <v>272868.21</v>
      </c>
      <c r="K109" s="8">
        <f>SUM(B109:J109)</f>
        <v>3369110.62</v>
      </c>
    </row>
    <row r="110" spans="1:11" ht="15">
      <c r="A110" s="6" t="s">
        <v>8</v>
      </c>
      <c r="B110" s="8">
        <f>SUM(B109/B107/B135)</f>
        <v>138.74349401957232</v>
      </c>
      <c r="C110" s="8">
        <f>SUM(C109/C107/C135)</f>
        <v>136.52991333333333</v>
      </c>
      <c r="D110" s="8">
        <f>SUM(D109/D107/D135)</f>
        <v>107.02282580645162</v>
      </c>
      <c r="E110" s="24">
        <f>(E109/E135)/E107</f>
        <v>171.51293548387096</v>
      </c>
      <c r="F110" s="24">
        <f>(F109/F135)/F107</f>
        <v>148.29941428571428</v>
      </c>
      <c r="G110" s="24">
        <f>(G109/G135)/G107</f>
        <v>113.14361555756903</v>
      </c>
      <c r="H110" s="24">
        <f>(H109/H135)/H107</f>
        <v>94.62776333333333</v>
      </c>
      <c r="I110" s="24">
        <f>(I109/I135)/I107</f>
        <v>130.36135483870967</v>
      </c>
      <c r="J110" s="24">
        <f>J109/J107/J135</f>
        <v>89.17261764705883</v>
      </c>
      <c r="K110" s="8">
        <f>SUM(K109/K107/K135)</f>
        <v>125.2100623118566</v>
      </c>
    </row>
    <row r="111" spans="1:11" ht="15">
      <c r="A111" s="6" t="s">
        <v>9</v>
      </c>
      <c r="B111" s="17">
        <f>SUM(B109/B108)</f>
        <v>0.049056567261729314</v>
      </c>
      <c r="C111" s="17">
        <f>SUM(C109/C108)</f>
        <v>0.054350899844414</v>
      </c>
      <c r="D111" s="17">
        <f>SUM(D109/D108)</f>
        <v>0.043636248372374425</v>
      </c>
      <c r="E111" s="26">
        <f aca="true" t="shared" si="66" ref="E111:J111">(E109/E108)</f>
        <v>0.0639840018965707</v>
      </c>
      <c r="F111" s="26">
        <f t="shared" si="66"/>
        <v>0.04895048052977634</v>
      </c>
      <c r="G111" s="26">
        <f t="shared" si="66"/>
        <v>0.04054446152208607</v>
      </c>
      <c r="H111" s="26">
        <f t="shared" si="66"/>
        <v>0.036080514231607574</v>
      </c>
      <c r="I111" s="26">
        <f t="shared" si="66"/>
        <v>0.045629502667798034</v>
      </c>
      <c r="J111" s="26">
        <f t="shared" si="66"/>
        <v>0.03339278937660062</v>
      </c>
      <c r="K111" s="17">
        <f>SUM(K109/K108)</f>
        <v>0.04618599344552452</v>
      </c>
    </row>
    <row r="112" spans="1:11" ht="15">
      <c r="A112" s="3"/>
      <c r="B112" s="8"/>
      <c r="C112" s="8"/>
      <c r="D112" s="8"/>
      <c r="E112" s="8"/>
      <c r="F112" s="8"/>
      <c r="G112" s="8"/>
      <c r="H112" s="8"/>
      <c r="I112" s="8"/>
      <c r="J112" s="8"/>
      <c r="K112" s="3"/>
    </row>
    <row r="113" spans="1:11" ht="15">
      <c r="A113" s="14" t="s">
        <v>16</v>
      </c>
      <c r="B113" s="18">
        <f aca="true" t="shared" si="67" ref="B113:G113">SUM(B117+B123)</f>
        <v>57</v>
      </c>
      <c r="C113" s="18">
        <f t="shared" si="67"/>
        <v>63</v>
      </c>
      <c r="D113" s="18">
        <f t="shared" si="67"/>
        <v>60</v>
      </c>
      <c r="E113" s="18">
        <f t="shared" si="67"/>
        <v>61</v>
      </c>
      <c r="F113" s="18">
        <f t="shared" si="67"/>
        <v>61</v>
      </c>
      <c r="G113" s="18">
        <f t="shared" si="67"/>
        <v>59</v>
      </c>
      <c r="H113" s="18">
        <f>SUM(H117+H123)</f>
        <v>57</v>
      </c>
      <c r="I113" s="18">
        <f>SUM(I117+I123)</f>
        <v>60</v>
      </c>
      <c r="J113" s="18">
        <f>SUM(J117+J123)</f>
        <v>59</v>
      </c>
      <c r="K113" s="7">
        <f>SUM(B113:J113)</f>
        <v>537</v>
      </c>
    </row>
    <row r="114" spans="1:12" ht="15">
      <c r="A114" s="6" t="s">
        <v>0</v>
      </c>
      <c r="B114" s="19">
        <f aca="true" t="shared" si="68" ref="B114:G114">SUM(B119+B125)</f>
        <v>406825.3</v>
      </c>
      <c r="C114" s="19">
        <f t="shared" si="68"/>
        <v>427376.72</v>
      </c>
      <c r="D114" s="19">
        <f t="shared" si="68"/>
        <v>433611.41000000003</v>
      </c>
      <c r="E114" s="19">
        <f t="shared" si="68"/>
        <v>466608.06</v>
      </c>
      <c r="F114" s="19">
        <f t="shared" si="68"/>
        <v>404615.55</v>
      </c>
      <c r="G114" s="19">
        <f t="shared" si="68"/>
        <v>443409.5</v>
      </c>
      <c r="H114" s="19">
        <f>SUM(H119+H125)</f>
        <v>400339.44</v>
      </c>
      <c r="I114" s="19">
        <f>SUM(I119+I125)</f>
        <v>500298.55</v>
      </c>
      <c r="J114" s="19">
        <f>SUM(J119+J125)</f>
        <v>421671.56</v>
      </c>
      <c r="K114" s="8">
        <f>SUM(B114:J114)</f>
        <v>3904756.09</v>
      </c>
      <c r="L114" s="33"/>
    </row>
    <row r="115" spans="1:12" ht="15">
      <c r="A115" s="6" t="s">
        <v>8</v>
      </c>
      <c r="B115" s="20">
        <f aca="true" t="shared" si="69" ref="B115:J115">SUM(B114/B113/B135)</f>
        <v>230.23503112620259</v>
      </c>
      <c r="C115" s="20">
        <f t="shared" si="69"/>
        <v>226.12524867724866</v>
      </c>
      <c r="D115" s="20">
        <f t="shared" si="69"/>
        <v>233.12441397849466</v>
      </c>
      <c r="E115" s="20">
        <f t="shared" si="69"/>
        <v>246.75201480698044</v>
      </c>
      <c r="F115" s="20">
        <f t="shared" si="69"/>
        <v>236.89435011709602</v>
      </c>
      <c r="G115" s="20">
        <f t="shared" si="69"/>
        <v>249.68156990821555</v>
      </c>
      <c r="H115" s="20">
        <f t="shared" si="69"/>
        <v>234.11663157894736</v>
      </c>
      <c r="I115" s="20">
        <f t="shared" si="69"/>
        <v>268.9777150537634</v>
      </c>
      <c r="J115" s="20">
        <f t="shared" si="69"/>
        <v>238.2325197740113</v>
      </c>
      <c r="K115" s="34">
        <f>SUM(K114/K113/K135)</f>
        <v>240.51025173541603</v>
      </c>
      <c r="L115" s="33"/>
    </row>
    <row r="116" spans="1:1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" customHeight="1">
      <c r="A117" s="14" t="s">
        <v>17</v>
      </c>
      <c r="B117" s="9">
        <v>38</v>
      </c>
      <c r="C117" s="9">
        <v>40</v>
      </c>
      <c r="D117" s="9">
        <v>39</v>
      </c>
      <c r="E117" s="23">
        <v>39</v>
      </c>
      <c r="F117" s="23">
        <v>39</v>
      </c>
      <c r="G117" s="23">
        <v>39</v>
      </c>
      <c r="H117" s="23">
        <v>40</v>
      </c>
      <c r="I117" s="23">
        <v>41</v>
      </c>
      <c r="J117" s="23">
        <v>41</v>
      </c>
      <c r="K117" s="7">
        <f>SUM(B117:J117)</f>
        <v>356</v>
      </c>
    </row>
    <row r="118" spans="1:11" ht="15" customHeight="1">
      <c r="A118" s="14" t="s">
        <v>18</v>
      </c>
      <c r="B118" s="8">
        <v>1245105.55</v>
      </c>
      <c r="C118" s="8">
        <v>1176100.97</v>
      </c>
      <c r="D118" s="8">
        <v>1131834.41</v>
      </c>
      <c r="E118" s="24">
        <v>1206244.31</v>
      </c>
      <c r="F118" s="24">
        <v>1154553</v>
      </c>
      <c r="G118" s="24">
        <v>1223225.75</v>
      </c>
      <c r="H118" s="24">
        <v>1112481.52</v>
      </c>
      <c r="I118" s="24">
        <v>1370847.55</v>
      </c>
      <c r="J118" s="24">
        <v>1402116.81</v>
      </c>
      <c r="K118" s="8">
        <f>SUM(B118:J118)</f>
        <v>11022509.870000001</v>
      </c>
    </row>
    <row r="119" spans="1:11" ht="15" customHeight="1">
      <c r="A119" s="6" t="s">
        <v>0</v>
      </c>
      <c r="B119" s="8">
        <v>224081.3</v>
      </c>
      <c r="C119" s="8">
        <v>228258.97</v>
      </c>
      <c r="D119" s="8">
        <v>226541.41</v>
      </c>
      <c r="E119" s="24">
        <v>240709.31</v>
      </c>
      <c r="F119" s="24">
        <v>213481.5</v>
      </c>
      <c r="G119" s="24">
        <v>235242.5</v>
      </c>
      <c r="H119" s="24">
        <v>206049.19</v>
      </c>
      <c r="I119" s="24">
        <v>259411.55</v>
      </c>
      <c r="J119" s="24">
        <v>227403.81</v>
      </c>
      <c r="K119" s="8">
        <f>SUM(B119:J119)</f>
        <v>2061179.54</v>
      </c>
    </row>
    <row r="120" spans="1:11" ht="15" customHeight="1">
      <c r="A120" s="6" t="s">
        <v>8</v>
      </c>
      <c r="B120" s="8">
        <f>SUM(B119/B117/B135)</f>
        <v>190.22181663837011</v>
      </c>
      <c r="C120" s="8">
        <f>SUM(C119/C117/C135)</f>
        <v>190.21580833333334</v>
      </c>
      <c r="D120" s="8">
        <f>SUM(D119/D117/D135)</f>
        <v>187.37916459884204</v>
      </c>
      <c r="E120" s="24">
        <f>(E119/E135)/E117</f>
        <v>199.09785773366417</v>
      </c>
      <c r="F120" s="24">
        <f>(F119/F135)/F117</f>
        <v>195.49587912087912</v>
      </c>
      <c r="G120" s="24">
        <f>(G119/G135)/G117</f>
        <v>200.39398585910212</v>
      </c>
      <c r="H120" s="24">
        <f>(H119/H135)/H117</f>
        <v>171.7076583333333</v>
      </c>
      <c r="I120" s="24">
        <f>(I119/I135)/I117</f>
        <v>204.1003540519276</v>
      </c>
      <c r="J120" s="24">
        <f>J119/J117/J135</f>
        <v>184.88114634146342</v>
      </c>
      <c r="K120" s="8">
        <f>SUM(K119/K117/K135)</f>
        <v>191.504856732282</v>
      </c>
    </row>
    <row r="121" spans="1:11" ht="15" customHeight="1">
      <c r="A121" s="6" t="s">
        <v>9</v>
      </c>
      <c r="B121" s="17">
        <f>SUM(B119/B118)</f>
        <v>0.1799697222456361</v>
      </c>
      <c r="C121" s="17">
        <f>SUM(C119/C118)</f>
        <v>0.19408110002664142</v>
      </c>
      <c r="D121" s="17">
        <f>SUM(D119/D118)</f>
        <v>0.20015419923485098</v>
      </c>
      <c r="E121" s="26">
        <f aca="true" t="shared" si="70" ref="E121:J121">(E119/E118)</f>
        <v>0.19955270089522742</v>
      </c>
      <c r="F121" s="26">
        <f t="shared" si="70"/>
        <v>0.18490402779257428</v>
      </c>
      <c r="G121" s="26">
        <f t="shared" si="70"/>
        <v>0.19231323408618564</v>
      </c>
      <c r="H121" s="26">
        <f t="shared" si="70"/>
        <v>0.1852158317200631</v>
      </c>
      <c r="I121" s="26">
        <f t="shared" si="70"/>
        <v>0.18923442654144873</v>
      </c>
      <c r="J121" s="26">
        <f t="shared" si="70"/>
        <v>0.16218606636632507</v>
      </c>
      <c r="K121" s="17">
        <f>SUM(K119/K118)</f>
        <v>0.18699729592530634</v>
      </c>
    </row>
    <row r="122" spans="1:11" ht="15">
      <c r="A122" s="3"/>
      <c r="B122" s="3"/>
      <c r="C122" s="3"/>
      <c r="D122" s="3"/>
      <c r="E122" s="25"/>
      <c r="F122" s="25"/>
      <c r="G122" s="25"/>
      <c r="H122" s="25"/>
      <c r="I122" s="25"/>
      <c r="J122" s="25"/>
      <c r="K122" s="3"/>
    </row>
    <row r="123" spans="1:11" ht="15">
      <c r="A123" s="14" t="s">
        <v>19</v>
      </c>
      <c r="B123" s="9">
        <v>19</v>
      </c>
      <c r="C123" s="9">
        <v>23</v>
      </c>
      <c r="D123" s="9">
        <v>21</v>
      </c>
      <c r="E123" s="23">
        <v>22</v>
      </c>
      <c r="F123" s="23">
        <v>22</v>
      </c>
      <c r="G123" s="23">
        <v>20</v>
      </c>
      <c r="H123" s="23">
        <v>17</v>
      </c>
      <c r="I123" s="23">
        <v>19</v>
      </c>
      <c r="J123" s="23">
        <v>18</v>
      </c>
      <c r="K123" s="7">
        <f>SUM(B123:J123)</f>
        <v>181</v>
      </c>
    </row>
    <row r="124" spans="1:11" ht="15">
      <c r="A124" s="6" t="s">
        <v>31</v>
      </c>
      <c r="B124" s="8">
        <v>336917</v>
      </c>
      <c r="C124" s="8">
        <v>361704.75</v>
      </c>
      <c r="D124" s="8">
        <v>369971</v>
      </c>
      <c r="E124" s="24">
        <v>394787.75</v>
      </c>
      <c r="F124" s="24">
        <v>351737.05</v>
      </c>
      <c r="G124" s="24">
        <v>382354</v>
      </c>
      <c r="H124" s="24">
        <v>336873.75</v>
      </c>
      <c r="I124" s="24">
        <v>401158.25</v>
      </c>
      <c r="J124" s="24">
        <v>390283.25</v>
      </c>
      <c r="K124" s="8">
        <f>SUM(B124:J124)</f>
        <v>3325786.8</v>
      </c>
    </row>
    <row r="125" spans="1:11" ht="15">
      <c r="A125" s="6" t="s">
        <v>0</v>
      </c>
      <c r="B125" s="8">
        <v>182744</v>
      </c>
      <c r="C125" s="8">
        <v>199117.75</v>
      </c>
      <c r="D125" s="8">
        <v>207070</v>
      </c>
      <c r="E125" s="24">
        <v>225898.75</v>
      </c>
      <c r="F125" s="24">
        <v>191134.05</v>
      </c>
      <c r="G125" s="24">
        <v>208167</v>
      </c>
      <c r="H125" s="24">
        <v>194290.25</v>
      </c>
      <c r="I125" s="24">
        <v>240887</v>
      </c>
      <c r="J125" s="24">
        <v>194267.75</v>
      </c>
      <c r="K125" s="8">
        <f>SUM(B125:J125)</f>
        <v>1843576.55</v>
      </c>
    </row>
    <row r="126" spans="1:14" ht="15">
      <c r="A126" s="6" t="s">
        <v>8</v>
      </c>
      <c r="B126" s="24">
        <f>(B125/B123)/B135</f>
        <v>310.26146010186756</v>
      </c>
      <c r="C126" s="24">
        <f>(C125/C123)/C135</f>
        <v>288.57644927536234</v>
      </c>
      <c r="D126" s="24">
        <f>(D125/D123)/D135</f>
        <v>318.0798771121352</v>
      </c>
      <c r="E126" s="24">
        <f aca="true" t="shared" si="71" ref="E126:J126">(E125/E135)/E123</f>
        <v>331.22983870967744</v>
      </c>
      <c r="F126" s="24">
        <f t="shared" si="71"/>
        <v>310.2825487012987</v>
      </c>
      <c r="G126" s="24">
        <f t="shared" si="71"/>
        <v>345.7923588039867</v>
      </c>
      <c r="H126" s="24">
        <f t="shared" si="71"/>
        <v>380.9612745098039</v>
      </c>
      <c r="I126" s="24">
        <f t="shared" si="71"/>
        <v>408.9762308998302</v>
      </c>
      <c r="J126" s="24">
        <f t="shared" si="71"/>
        <v>359.7550925925926</v>
      </c>
      <c r="K126" s="24">
        <f>(K125/K123)/K135</f>
        <v>336.89655350953603</v>
      </c>
      <c r="M126" t="s">
        <v>32</v>
      </c>
      <c r="N126" t="s">
        <v>33</v>
      </c>
    </row>
    <row r="127" spans="1:14" ht="15">
      <c r="A127" s="6" t="s">
        <v>9</v>
      </c>
      <c r="B127" s="26">
        <v>0.2675</v>
      </c>
      <c r="C127" s="26">
        <v>0.249</v>
      </c>
      <c r="D127" s="26">
        <v>0.2776</v>
      </c>
      <c r="E127" s="26">
        <v>0.2974</v>
      </c>
      <c r="F127" s="26">
        <v>0.246</v>
      </c>
      <c r="G127" s="26">
        <v>0.243</v>
      </c>
      <c r="H127" s="26">
        <v>0.305</v>
      </c>
      <c r="I127" s="26">
        <v>0.3374</v>
      </c>
      <c r="J127" s="26">
        <v>0.2355</v>
      </c>
      <c r="K127" s="21">
        <f>M127/N127</f>
        <v>0.27328309289100056</v>
      </c>
      <c r="L127" s="27" t="s">
        <v>30</v>
      </c>
      <c r="M127">
        <f>51104+59371+62603+71489.5+52411.8+55815.5+62582.5+81623+60387.5</f>
        <v>557387.8</v>
      </c>
      <c r="N127">
        <f>221958.5+205277+225504+240378.5+213014.8+230002.5+205166+241894.25+256403</f>
        <v>2039598.55</v>
      </c>
    </row>
    <row r="128" spans="1:11" ht="15">
      <c r="A128" s="3"/>
      <c r="B128" s="3"/>
      <c r="C128" s="3"/>
      <c r="D128" s="3"/>
      <c r="E128" s="9"/>
      <c r="F128" s="9"/>
      <c r="G128" s="9"/>
      <c r="H128" s="9"/>
      <c r="I128" s="9"/>
      <c r="J128" s="9"/>
      <c r="K128" s="3"/>
    </row>
    <row r="129" spans="1:11" ht="15">
      <c r="A129" s="3" t="s">
        <v>20</v>
      </c>
      <c r="B129" s="18">
        <f aca="true" t="shared" si="72" ref="B129:G129">SUM(B71+B113)</f>
        <v>4371</v>
      </c>
      <c r="C129" s="18">
        <f t="shared" si="72"/>
        <v>4533</v>
      </c>
      <c r="D129" s="18">
        <f t="shared" si="72"/>
        <v>4504</v>
      </c>
      <c r="E129" s="18">
        <f t="shared" si="72"/>
        <v>4485</v>
      </c>
      <c r="F129" s="18">
        <f t="shared" si="72"/>
        <v>4490</v>
      </c>
      <c r="G129" s="18">
        <f t="shared" si="72"/>
        <v>4483</v>
      </c>
      <c r="H129" s="18">
        <f>SUM(H71+H113)</f>
        <v>4415</v>
      </c>
      <c r="I129" s="18">
        <f>SUM(I71+I113)</f>
        <v>4463</v>
      </c>
      <c r="J129" s="18">
        <f>SUM(J71+J113)</f>
        <v>4448</v>
      </c>
      <c r="K129" s="7">
        <f>SUM(B129:J129)</f>
        <v>40192</v>
      </c>
    </row>
    <row r="130" spans="1:11" ht="15">
      <c r="A130" s="14" t="s">
        <v>21</v>
      </c>
      <c r="B130" s="8">
        <f aca="true" t="shared" si="73" ref="B130:G130">B73+B114</f>
        <v>8352960.639999999</v>
      </c>
      <c r="C130" s="8">
        <f t="shared" si="73"/>
        <v>7840974.36</v>
      </c>
      <c r="D130" s="8">
        <f t="shared" si="73"/>
        <v>7669548.75</v>
      </c>
      <c r="E130" s="8">
        <f t="shared" si="73"/>
        <v>8430790.389999999</v>
      </c>
      <c r="F130" s="8">
        <f t="shared" si="73"/>
        <v>8271697.93</v>
      </c>
      <c r="G130" s="8">
        <f t="shared" si="73"/>
        <v>9218307.11</v>
      </c>
      <c r="H130" s="8">
        <f>H73+H114</f>
        <v>8544466.91</v>
      </c>
      <c r="I130" s="8">
        <f>I73+I114</f>
        <v>9846508.99</v>
      </c>
      <c r="J130" s="8">
        <f>J73+J114</f>
        <v>9395971.750000002</v>
      </c>
      <c r="K130" s="8">
        <f>SUM(B130:J130)</f>
        <v>77571226.83</v>
      </c>
    </row>
    <row r="131" spans="1:11" ht="15">
      <c r="A131" s="14" t="s">
        <v>8</v>
      </c>
      <c r="B131" s="8">
        <f aca="true" t="shared" si="74" ref="B131:J131">SUM(B130/B129/B135)</f>
        <v>61.645011033128895</v>
      </c>
      <c r="C131" s="8">
        <f t="shared" si="74"/>
        <v>57.65846282814913</v>
      </c>
      <c r="D131" s="8">
        <f t="shared" si="74"/>
        <v>54.93001740388472</v>
      </c>
      <c r="E131" s="8">
        <f t="shared" si="74"/>
        <v>60.63789973747616</v>
      </c>
      <c r="F131" s="8">
        <f t="shared" si="74"/>
        <v>65.79460650652243</v>
      </c>
      <c r="G131" s="8">
        <f t="shared" si="74"/>
        <v>68.31497884588734</v>
      </c>
      <c r="H131" s="8">
        <f t="shared" si="74"/>
        <v>64.51088644771612</v>
      </c>
      <c r="I131" s="8">
        <f t="shared" si="74"/>
        <v>71.16946499172407</v>
      </c>
      <c r="J131" s="8">
        <f t="shared" si="74"/>
        <v>70.41345735911273</v>
      </c>
      <c r="K131" s="8">
        <f>SUM(K130/K129/K135)</f>
        <v>63.837373465688835</v>
      </c>
    </row>
    <row r="132" spans="1:10" ht="15">
      <c r="A132" s="14"/>
      <c r="B132" s="8"/>
      <c r="C132" s="8"/>
      <c r="D132" s="8"/>
      <c r="E132" s="8"/>
      <c r="F132" s="8"/>
      <c r="G132" s="8"/>
      <c r="H132" s="8"/>
      <c r="I132" s="8"/>
      <c r="J132" s="8"/>
    </row>
    <row r="133" spans="1:11" ht="15">
      <c r="A133" s="14" t="s">
        <v>22</v>
      </c>
      <c r="B133" s="8">
        <v>167059.23</v>
      </c>
      <c r="C133" s="8">
        <v>171984.66</v>
      </c>
      <c r="D133" s="8">
        <v>231316.64</v>
      </c>
      <c r="E133" s="8">
        <v>393969.04</v>
      </c>
      <c r="F133" s="8">
        <v>672826.1</v>
      </c>
      <c r="G133" s="8">
        <v>997140.39</v>
      </c>
      <c r="H133" s="8">
        <v>1084400.96</v>
      </c>
      <c r="I133" s="8">
        <v>1260817.1</v>
      </c>
      <c r="J133" s="8">
        <v>1269503.63</v>
      </c>
      <c r="K133" s="8">
        <f>SUM(B133:J133)</f>
        <v>6249017.75</v>
      </c>
    </row>
    <row r="134" spans="1:11" ht="15">
      <c r="A134" s="14" t="s">
        <v>23</v>
      </c>
      <c r="B134" s="7">
        <v>21</v>
      </c>
      <c r="C134" s="7">
        <v>21</v>
      </c>
      <c r="D134" s="7">
        <v>21</v>
      </c>
      <c r="E134" s="7">
        <v>21</v>
      </c>
      <c r="F134" s="7">
        <v>21</v>
      </c>
      <c r="G134" s="7">
        <v>21</v>
      </c>
      <c r="H134" s="7">
        <v>20</v>
      </c>
      <c r="I134" s="7">
        <v>20</v>
      </c>
      <c r="J134" s="7">
        <v>20</v>
      </c>
      <c r="K134" s="7">
        <f>SUM(B134:J134)</f>
        <v>186</v>
      </c>
    </row>
    <row r="135" spans="1:12" ht="15">
      <c r="A135" s="14" t="s">
        <v>24</v>
      </c>
      <c r="B135" s="8">
        <v>31</v>
      </c>
      <c r="C135" s="8">
        <v>30</v>
      </c>
      <c r="D135" s="8">
        <v>31</v>
      </c>
      <c r="E135" s="8">
        <v>31</v>
      </c>
      <c r="F135" s="8">
        <v>28</v>
      </c>
      <c r="G135" s="8">
        <v>30.1</v>
      </c>
      <c r="H135" s="8">
        <v>30</v>
      </c>
      <c r="I135" s="8">
        <v>31</v>
      </c>
      <c r="J135" s="8">
        <v>30</v>
      </c>
      <c r="K135" s="8">
        <f>AVERAGE(B135:J135)</f>
        <v>30.233333333333334</v>
      </c>
      <c r="L135" s="33"/>
    </row>
    <row r="136" spans="1:11" ht="15">
      <c r="A136" s="3"/>
      <c r="B136" s="3"/>
      <c r="C136" s="3"/>
      <c r="D136" s="3"/>
      <c r="E136" s="9"/>
      <c r="F136" s="9"/>
      <c r="G136" s="9"/>
      <c r="H136" s="9"/>
      <c r="I136" s="9"/>
      <c r="J136" s="9"/>
      <c r="K136" s="3"/>
    </row>
    <row r="137" spans="1:11" ht="20.25">
      <c r="A137" s="12" t="s">
        <v>29</v>
      </c>
      <c r="B137" s="3"/>
      <c r="C137" s="3"/>
      <c r="D137" s="3"/>
      <c r="E137" s="9"/>
      <c r="F137" s="9"/>
      <c r="G137" s="9"/>
      <c r="H137" s="9"/>
      <c r="I137" s="9"/>
      <c r="J137" s="9"/>
      <c r="K137" s="3"/>
    </row>
    <row r="138" spans="1:11" ht="15.75" thickBot="1">
      <c r="A138" s="13" t="s">
        <v>26</v>
      </c>
      <c r="B138" s="4" t="s">
        <v>1</v>
      </c>
      <c r="C138" s="4" t="s">
        <v>2</v>
      </c>
      <c r="D138" s="4" t="s">
        <v>3</v>
      </c>
      <c r="E138" s="5" t="s">
        <v>4</v>
      </c>
      <c r="F138" s="5" t="s">
        <v>35</v>
      </c>
      <c r="G138" s="5" t="s">
        <v>37</v>
      </c>
      <c r="H138" s="5" t="s">
        <v>38</v>
      </c>
      <c r="I138" s="5" t="s">
        <v>39</v>
      </c>
      <c r="J138" s="5" t="s">
        <v>40</v>
      </c>
      <c r="K138" s="5" t="s">
        <v>28</v>
      </c>
    </row>
    <row r="139" spans="1:11" ht="15.75" thickTop="1">
      <c r="A139" s="6" t="s">
        <v>6</v>
      </c>
      <c r="B139" s="15">
        <f aca="true" t="shared" si="75" ref="B139:E141">SUM(B145+B151+B157+B163+B169+B175)</f>
        <v>5275</v>
      </c>
      <c r="C139" s="15">
        <f t="shared" si="75"/>
        <v>5195</v>
      </c>
      <c r="D139" s="15">
        <f t="shared" si="75"/>
        <v>5340</v>
      </c>
      <c r="E139" s="15">
        <f t="shared" si="75"/>
        <v>5264</v>
      </c>
      <c r="F139" s="15">
        <f aca="true" t="shared" si="76" ref="F139:K141">SUM(F145+F151+F157+F163+F169+F175)</f>
        <v>4999</v>
      </c>
      <c r="G139" s="15">
        <f t="shared" si="76"/>
        <v>4992</v>
      </c>
      <c r="H139" s="15">
        <f t="shared" si="76"/>
        <v>5012</v>
      </c>
      <c r="I139" s="15">
        <f t="shared" si="76"/>
        <v>5290</v>
      </c>
      <c r="J139" s="15">
        <f>SUM(J145+J151+J157+J163+J169+J175)</f>
        <v>6063</v>
      </c>
      <c r="K139" s="15">
        <f t="shared" si="76"/>
        <v>47430</v>
      </c>
    </row>
    <row r="140" spans="1:11" ht="15">
      <c r="A140" s="6" t="s">
        <v>7</v>
      </c>
      <c r="B140" s="16">
        <f t="shared" si="75"/>
        <v>307647042.25</v>
      </c>
      <c r="C140" s="16">
        <f t="shared" si="75"/>
        <v>327689975.95</v>
      </c>
      <c r="D140" s="16">
        <f t="shared" si="75"/>
        <v>313566228.55</v>
      </c>
      <c r="E140" s="16">
        <f t="shared" si="75"/>
        <v>343200341.45</v>
      </c>
      <c r="F140" s="16">
        <f t="shared" si="76"/>
        <v>335801087.65</v>
      </c>
      <c r="G140" s="16">
        <f t="shared" si="76"/>
        <v>351009112.95</v>
      </c>
      <c r="H140" s="16">
        <f t="shared" si="76"/>
        <v>344592800.7</v>
      </c>
      <c r="I140" s="16">
        <f t="shared" si="76"/>
        <v>385416572.5</v>
      </c>
      <c r="J140" s="16">
        <f>SUM(J146+J152+J158+J164+J170+J176)</f>
        <v>362178049.11</v>
      </c>
      <c r="K140" s="16">
        <f t="shared" si="76"/>
        <v>3071101211.11</v>
      </c>
    </row>
    <row r="141" spans="1:11" ht="15">
      <c r="A141" s="6" t="s">
        <v>0</v>
      </c>
      <c r="B141" s="16">
        <f t="shared" si="75"/>
        <v>17427427.02</v>
      </c>
      <c r="C141" s="16">
        <f t="shared" si="75"/>
        <v>18029866.47</v>
      </c>
      <c r="D141" s="16">
        <f t="shared" si="75"/>
        <v>16628117.209999999</v>
      </c>
      <c r="E141" s="16">
        <f t="shared" si="75"/>
        <v>19544646.580000002</v>
      </c>
      <c r="F141" s="16">
        <f t="shared" si="76"/>
        <v>18944466.67</v>
      </c>
      <c r="G141" s="16">
        <f t="shared" si="76"/>
        <v>19856757.75</v>
      </c>
      <c r="H141" s="16">
        <f t="shared" si="76"/>
        <v>19385497.33</v>
      </c>
      <c r="I141" s="16">
        <f t="shared" si="76"/>
        <v>22039281.680000003</v>
      </c>
      <c r="J141" s="16">
        <f>SUM(J147+J153+J159+J165+J171+J177)</f>
        <v>20211350.42</v>
      </c>
      <c r="K141" s="16">
        <f t="shared" si="76"/>
        <v>172067411.13</v>
      </c>
    </row>
    <row r="142" spans="1:11" ht="15">
      <c r="A142" s="6" t="s">
        <v>8</v>
      </c>
      <c r="B142" s="8">
        <f aca="true" t="shared" si="77" ref="B142:K142">SUM(B141/B139/B203)</f>
        <v>106.57347206849104</v>
      </c>
      <c r="C142" s="8">
        <f t="shared" si="77"/>
        <v>115.68730490856592</v>
      </c>
      <c r="D142" s="8">
        <f t="shared" si="77"/>
        <v>100.44772991422012</v>
      </c>
      <c r="E142" s="8">
        <f t="shared" si="77"/>
        <v>119.77060606432003</v>
      </c>
      <c r="F142" s="8">
        <f t="shared" si="77"/>
        <v>135.3446880090304</v>
      </c>
      <c r="G142" s="8">
        <f t="shared" si="77"/>
        <v>128.31341598169976</v>
      </c>
      <c r="H142" s="8">
        <f t="shared" si="77"/>
        <v>128.9272235301942</v>
      </c>
      <c r="I142" s="8">
        <f t="shared" si="77"/>
        <v>134.39405866211357</v>
      </c>
      <c r="J142" s="8">
        <f t="shared" si="77"/>
        <v>116.07089361610244</v>
      </c>
      <c r="K142" s="8">
        <f t="shared" si="77"/>
        <v>120.16179391750241</v>
      </c>
    </row>
    <row r="143" spans="1:11" ht="15">
      <c r="A143" s="6" t="s">
        <v>9</v>
      </c>
      <c r="B143" s="17">
        <f aca="true" t="shared" si="78" ref="B143:K143">SUM(B141/B140)</f>
        <v>0.05664747137675431</v>
      </c>
      <c r="C143" s="17">
        <f t="shared" si="78"/>
        <v>0.05502111078536945</v>
      </c>
      <c r="D143" s="17">
        <f t="shared" si="78"/>
        <v>0.05302904361509883</v>
      </c>
      <c r="E143" s="17">
        <f t="shared" si="78"/>
        <v>0.05694821426291446</v>
      </c>
      <c r="F143" s="17">
        <f t="shared" si="78"/>
        <v>0.05641573945628643</v>
      </c>
      <c r="G143" s="17">
        <f>SUM(G141/G140)</f>
        <v>0.05657049067221376</v>
      </c>
      <c r="H143" s="17">
        <f>SUM(H141/H140)</f>
        <v>0.05625624589550515</v>
      </c>
      <c r="I143" s="17">
        <f>SUM(I141/I140)</f>
        <v>0.05718301508687721</v>
      </c>
      <c r="J143" s="17">
        <f>SUM(J141/J140)</f>
        <v>0.055805012119498856</v>
      </c>
      <c r="K143" s="17">
        <f t="shared" si="78"/>
        <v>0.05602791940152601</v>
      </c>
    </row>
    <row r="144" spans="1:1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">
      <c r="A145" s="14" t="s">
        <v>10</v>
      </c>
      <c r="B145" s="7">
        <v>1124</v>
      </c>
      <c r="C145" s="7">
        <v>1154</v>
      </c>
      <c r="D145" s="23">
        <v>1148</v>
      </c>
      <c r="E145" s="23">
        <v>1126</v>
      </c>
      <c r="F145" s="23">
        <v>1017</v>
      </c>
      <c r="G145" s="23">
        <v>1033</v>
      </c>
      <c r="H145" s="23">
        <v>1037</v>
      </c>
      <c r="I145" s="23">
        <v>1141</v>
      </c>
      <c r="J145" s="23">
        <v>1233</v>
      </c>
      <c r="K145" s="7">
        <f>SUM(B145:J145)</f>
        <v>10013</v>
      </c>
    </row>
    <row r="146" spans="1:11" ht="15">
      <c r="A146" s="6" t="s">
        <v>7</v>
      </c>
      <c r="B146" s="8">
        <v>32348337.35</v>
      </c>
      <c r="C146" s="8">
        <v>34987991</v>
      </c>
      <c r="D146" s="24">
        <v>33311354.1</v>
      </c>
      <c r="E146" s="24">
        <v>39339575.7</v>
      </c>
      <c r="F146" s="24">
        <v>36635736.45</v>
      </c>
      <c r="G146" s="24">
        <v>39948148.05</v>
      </c>
      <c r="H146" s="24">
        <v>41697817.6</v>
      </c>
      <c r="I146" s="24">
        <v>47498758.6</v>
      </c>
      <c r="J146" s="24">
        <v>45557669.95</v>
      </c>
      <c r="K146" s="8">
        <f>SUM(B146:J146)</f>
        <v>351325388.79999995</v>
      </c>
    </row>
    <row r="147" spans="1:11" ht="15">
      <c r="A147" s="6" t="s">
        <v>0</v>
      </c>
      <c r="B147" s="8">
        <v>2129308.75</v>
      </c>
      <c r="C147" s="8">
        <v>2261883.14</v>
      </c>
      <c r="D147" s="24">
        <v>2143887.94</v>
      </c>
      <c r="E147" s="24">
        <v>2579987.06</v>
      </c>
      <c r="F147" s="24">
        <v>2355772.7</v>
      </c>
      <c r="G147" s="24">
        <v>2607989.69</v>
      </c>
      <c r="H147" s="24">
        <v>2659034.17</v>
      </c>
      <c r="I147" s="24">
        <v>2942289.21</v>
      </c>
      <c r="J147" s="24">
        <v>2942668.06</v>
      </c>
      <c r="K147" s="8">
        <f>SUM(B147:J147)</f>
        <v>22622820.72</v>
      </c>
    </row>
    <row r="148" spans="1:11" ht="15">
      <c r="A148" s="6" t="s">
        <v>8</v>
      </c>
      <c r="B148" s="8">
        <f>SUM(B147/B145/B203)</f>
        <v>61.10976782229365</v>
      </c>
      <c r="C148" s="8">
        <f>SUM(C147/C145/C203)</f>
        <v>65.33457943385326</v>
      </c>
      <c r="D148" s="24">
        <f aca="true" t="shared" si="79" ref="D148:J148">(D147/D145)/D203</f>
        <v>60.24187759919074</v>
      </c>
      <c r="E148" s="24">
        <f t="shared" si="79"/>
        <v>73.9124236520942</v>
      </c>
      <c r="F148" s="24">
        <f t="shared" si="79"/>
        <v>82.72835721309173</v>
      </c>
      <c r="G148" s="24">
        <f t="shared" si="79"/>
        <v>81.44114199169346</v>
      </c>
      <c r="H148" s="24">
        <f t="shared" si="79"/>
        <v>85.47200803600127</v>
      </c>
      <c r="I148" s="24">
        <f t="shared" si="79"/>
        <v>83.1836592123491</v>
      </c>
      <c r="J148" s="24">
        <f t="shared" si="79"/>
        <v>83.09861074400143</v>
      </c>
      <c r="K148" s="8">
        <f>SUM(K147/K145/K203)</f>
        <v>74.83477223757502</v>
      </c>
    </row>
    <row r="149" spans="1:11" ht="15">
      <c r="A149" s="6" t="s">
        <v>9</v>
      </c>
      <c r="B149" s="17">
        <f>SUM(B147/B146)</f>
        <v>0.06582436454033085</v>
      </c>
      <c r="C149" s="17">
        <f>SUM(C147/C146)</f>
        <v>0.06464741402271426</v>
      </c>
      <c r="D149" s="26">
        <f aca="true" t="shared" si="80" ref="D149:I149">(D147/D146)</f>
        <v>0.06435907509385816</v>
      </c>
      <c r="E149" s="26">
        <f t="shared" si="80"/>
        <v>0.06558248313796633</v>
      </c>
      <c r="F149" s="26">
        <f t="shared" si="80"/>
        <v>0.06430258890018846</v>
      </c>
      <c r="G149" s="26">
        <f t="shared" si="80"/>
        <v>0.06528437029761133</v>
      </c>
      <c r="H149" s="26">
        <f t="shared" si="80"/>
        <v>0.0637691448388896</v>
      </c>
      <c r="I149" s="26">
        <f t="shared" si="80"/>
        <v>0.061944549641345784</v>
      </c>
      <c r="J149" s="26">
        <f>(J147/J146)</f>
        <v>0.06459215458625535</v>
      </c>
      <c r="K149" s="17">
        <f>SUM(K147/K146)</f>
        <v>0.0643927864059906</v>
      </c>
    </row>
    <row r="150" spans="1:11" ht="15">
      <c r="A150" s="3"/>
      <c r="B150" s="8"/>
      <c r="C150" s="8"/>
      <c r="D150" s="24"/>
      <c r="E150" s="24"/>
      <c r="F150" s="24"/>
      <c r="G150" s="24"/>
      <c r="H150" s="24"/>
      <c r="I150" s="24"/>
      <c r="J150" s="24"/>
      <c r="K150" s="3"/>
    </row>
    <row r="151" spans="1:11" ht="15">
      <c r="A151" s="14" t="s">
        <v>11</v>
      </c>
      <c r="B151" s="11">
        <v>3</v>
      </c>
      <c r="C151" s="11">
        <v>3</v>
      </c>
      <c r="D151" s="28">
        <v>3</v>
      </c>
      <c r="E151" s="28">
        <v>3</v>
      </c>
      <c r="F151" s="28">
        <v>3</v>
      </c>
      <c r="G151" s="28">
        <v>3</v>
      </c>
      <c r="H151" s="28">
        <v>3</v>
      </c>
      <c r="I151" s="28">
        <v>3</v>
      </c>
      <c r="J151" s="28">
        <v>3</v>
      </c>
      <c r="K151" s="7">
        <f>SUM(B151:J151)</f>
        <v>27</v>
      </c>
    </row>
    <row r="152" spans="1:11" ht="15">
      <c r="A152" s="6" t="s">
        <v>7</v>
      </c>
      <c r="B152" s="8">
        <v>25170.3</v>
      </c>
      <c r="C152" s="8">
        <v>22978.2</v>
      </c>
      <c r="D152" s="24">
        <v>21257.2</v>
      </c>
      <c r="E152" s="24">
        <v>31052</v>
      </c>
      <c r="F152" s="24">
        <v>30359.7</v>
      </c>
      <c r="G152" s="24">
        <v>28891.9</v>
      </c>
      <c r="H152" s="24">
        <v>25867.6</v>
      </c>
      <c r="I152" s="24">
        <v>18947.9</v>
      </c>
      <c r="J152" s="24">
        <v>22281.1</v>
      </c>
      <c r="K152" s="8">
        <f>SUM(B152:J152)</f>
        <v>226805.9</v>
      </c>
    </row>
    <row r="153" spans="1:11" ht="15">
      <c r="A153" s="6" t="s">
        <v>0</v>
      </c>
      <c r="B153" s="8">
        <v>3083.4</v>
      </c>
      <c r="C153" s="8">
        <v>2995.2</v>
      </c>
      <c r="D153" s="24">
        <v>2283.8</v>
      </c>
      <c r="E153" s="24">
        <v>3405.6</v>
      </c>
      <c r="F153" s="24">
        <v>3256.7</v>
      </c>
      <c r="G153" s="24">
        <v>3029.1</v>
      </c>
      <c r="H153" s="24">
        <v>2790</v>
      </c>
      <c r="I153" s="24">
        <v>2298.6</v>
      </c>
      <c r="J153" s="24">
        <v>2266.4</v>
      </c>
      <c r="K153" s="8">
        <f>SUM(B153:J153)</f>
        <v>25408.8</v>
      </c>
    </row>
    <row r="154" spans="1:11" ht="15">
      <c r="A154" s="6" t="s">
        <v>8</v>
      </c>
      <c r="B154" s="8">
        <f>SUM(B153/B151/B203)</f>
        <v>33.15483870967742</v>
      </c>
      <c r="C154" s="8">
        <f>SUM(C153/C151/C203)</f>
        <v>33.28</v>
      </c>
      <c r="D154" s="24">
        <f aca="true" t="shared" si="81" ref="D154:J154">(D153/D151)/D203</f>
        <v>24.55698924731183</v>
      </c>
      <c r="E154" s="24">
        <f t="shared" si="81"/>
        <v>36.619354838709675</v>
      </c>
      <c r="F154" s="24">
        <f t="shared" si="81"/>
        <v>38.77023809523809</v>
      </c>
      <c r="G154" s="24">
        <f t="shared" si="81"/>
        <v>32.57096774193548</v>
      </c>
      <c r="H154" s="24">
        <f t="shared" si="81"/>
        <v>31</v>
      </c>
      <c r="I154" s="24">
        <f t="shared" si="81"/>
        <v>24.716129032258063</v>
      </c>
      <c r="J154" s="24">
        <f t="shared" si="81"/>
        <v>26.304549675023214</v>
      </c>
      <c r="K154" s="8">
        <f>SUM(K153/K151/K203)</f>
        <v>31.170322390696303</v>
      </c>
    </row>
    <row r="155" spans="1:11" ht="15">
      <c r="A155" s="6" t="s">
        <v>9</v>
      </c>
      <c r="B155" s="17">
        <f>SUM(B153/B152)</f>
        <v>0.12250151964815677</v>
      </c>
      <c r="C155" s="17">
        <f>SUM(C153/C152)</f>
        <v>0.130349635741703</v>
      </c>
      <c r="D155" s="26">
        <f aca="true" t="shared" si="82" ref="D155:I155">(D153/D152)</f>
        <v>0.10743653914908831</v>
      </c>
      <c r="E155" s="26">
        <f t="shared" si="82"/>
        <v>0.10967409506634034</v>
      </c>
      <c r="F155" s="26">
        <f t="shared" si="82"/>
        <v>0.10727049345019878</v>
      </c>
      <c r="G155" s="26">
        <f t="shared" si="82"/>
        <v>0.10484253372052374</v>
      </c>
      <c r="H155" s="26">
        <f t="shared" si="82"/>
        <v>0.107856932997263</v>
      </c>
      <c r="I155" s="26">
        <f t="shared" si="82"/>
        <v>0.12131159653576384</v>
      </c>
      <c r="J155" s="26">
        <f>(J153/J152)</f>
        <v>0.1017184968426155</v>
      </c>
      <c r="K155" s="17">
        <f>SUM(K153/K152)</f>
        <v>0.11202883170146809</v>
      </c>
    </row>
    <row r="156" spans="1:11" ht="15">
      <c r="A156" s="3"/>
      <c r="B156" s="8"/>
      <c r="C156" s="8"/>
      <c r="D156" s="24"/>
      <c r="E156" s="24"/>
      <c r="F156" s="24"/>
      <c r="G156" s="24"/>
      <c r="H156" s="24"/>
      <c r="I156" s="24"/>
      <c r="J156" s="24"/>
      <c r="K156" s="3"/>
    </row>
    <row r="157" spans="1:11" ht="15">
      <c r="A157" s="14" t="s">
        <v>12</v>
      </c>
      <c r="B157" s="7">
        <v>2708</v>
      </c>
      <c r="C157" s="7">
        <v>2663</v>
      </c>
      <c r="D157" s="23">
        <v>2700</v>
      </c>
      <c r="E157" s="23">
        <v>2686</v>
      </c>
      <c r="F157" s="23">
        <v>2578</v>
      </c>
      <c r="G157" s="23">
        <v>2546</v>
      </c>
      <c r="H157" s="23">
        <v>2578</v>
      </c>
      <c r="I157" s="23">
        <v>2698</v>
      </c>
      <c r="J157" s="23">
        <v>3119</v>
      </c>
      <c r="K157" s="7">
        <f>SUM(B157:J157)</f>
        <v>24276</v>
      </c>
    </row>
    <row r="158" spans="1:11" ht="15">
      <c r="A158" s="6" t="s">
        <v>7</v>
      </c>
      <c r="B158" s="8">
        <v>123998752.1</v>
      </c>
      <c r="C158" s="8">
        <v>129076348.25</v>
      </c>
      <c r="D158" s="24">
        <v>124707454.25</v>
      </c>
      <c r="E158" s="24">
        <v>135491467.25</v>
      </c>
      <c r="F158" s="24">
        <v>134630571.5</v>
      </c>
      <c r="G158" s="24">
        <v>139577806.5</v>
      </c>
      <c r="H158" s="24">
        <v>134409073.5</v>
      </c>
      <c r="I158" s="24">
        <v>149428034.5</v>
      </c>
      <c r="J158" s="24">
        <v>143021062.56</v>
      </c>
      <c r="K158" s="8">
        <f>SUM(B158:J158)</f>
        <v>1214340570.41</v>
      </c>
    </row>
    <row r="159" spans="1:11" ht="15">
      <c r="A159" s="6" t="s">
        <v>0</v>
      </c>
      <c r="B159" s="8">
        <v>7523904.94</v>
      </c>
      <c r="C159" s="8">
        <v>7699723.88</v>
      </c>
      <c r="D159" s="24">
        <v>6911030.61</v>
      </c>
      <c r="E159" s="24">
        <v>8183731.67</v>
      </c>
      <c r="F159" s="24">
        <v>8040561.03</v>
      </c>
      <c r="G159" s="24">
        <v>8244763.52</v>
      </c>
      <c r="H159" s="24">
        <v>8071192.37</v>
      </c>
      <c r="I159" s="24">
        <v>9002295.22</v>
      </c>
      <c r="J159" s="24">
        <v>8596832.84</v>
      </c>
      <c r="K159" s="8">
        <f>SUM(B159:J159)</f>
        <v>72274036.08</v>
      </c>
    </row>
    <row r="160" spans="1:11" ht="15">
      <c r="A160" s="6" t="s">
        <v>8</v>
      </c>
      <c r="B160" s="8">
        <f>SUM(B159/B157/B203)</f>
        <v>89.62577953018535</v>
      </c>
      <c r="C160" s="8">
        <f>SUM(C159/C157/C203)</f>
        <v>96.3790697208662</v>
      </c>
      <c r="D160" s="24">
        <f aca="true" t="shared" si="83" ref="D160:J160">(D159/D157)/D203</f>
        <v>82.56906344086022</v>
      </c>
      <c r="E160" s="24">
        <f t="shared" si="83"/>
        <v>98.28419366848414</v>
      </c>
      <c r="F160" s="24">
        <f t="shared" si="83"/>
        <v>111.38979593815804</v>
      </c>
      <c r="G160" s="24">
        <f t="shared" si="83"/>
        <v>104.4619456199478</v>
      </c>
      <c r="H160" s="24">
        <f t="shared" si="83"/>
        <v>104.35987031290406</v>
      </c>
      <c r="I160" s="24">
        <f t="shared" si="83"/>
        <v>107.63403261675316</v>
      </c>
      <c r="J160" s="24">
        <f t="shared" si="83"/>
        <v>95.97070207667804</v>
      </c>
      <c r="K160" s="8">
        <f>SUM(K159/K157/K203)</f>
        <v>98.61116347197861</v>
      </c>
    </row>
    <row r="161" spans="1:11" ht="15">
      <c r="A161" s="6" t="s">
        <v>9</v>
      </c>
      <c r="B161" s="17">
        <f>SUM(B159/B158)</f>
        <v>0.06067726338029817</v>
      </c>
      <c r="C161" s="17">
        <f>SUM(C159/C158)</f>
        <v>0.05965247688203017</v>
      </c>
      <c r="D161" s="26">
        <f aca="true" t="shared" si="84" ref="D161:I161">(D159/D158)</f>
        <v>0.05541794314993805</v>
      </c>
      <c r="E161" s="26">
        <f t="shared" si="84"/>
        <v>0.06040034724031671</v>
      </c>
      <c r="F161" s="26">
        <f t="shared" si="84"/>
        <v>0.05972314415972007</v>
      </c>
      <c r="G161" s="26">
        <f t="shared" si="84"/>
        <v>0.05906930139355643</v>
      </c>
      <c r="H161" s="26">
        <f t="shared" si="84"/>
        <v>0.06004946064894942</v>
      </c>
      <c r="I161" s="26">
        <f t="shared" si="84"/>
        <v>0.06024502196072184</v>
      </c>
      <c r="J161" s="26">
        <f>(J159/J158)</f>
        <v>0.060108858696204054</v>
      </c>
      <c r="K161" s="17">
        <f>SUM(K159/K158)</f>
        <v>0.0595171056959729</v>
      </c>
    </row>
    <row r="162" spans="1:11" ht="15">
      <c r="A162" s="3"/>
      <c r="B162" s="8"/>
      <c r="C162" s="8"/>
      <c r="D162" s="24"/>
      <c r="E162" s="24"/>
      <c r="F162" s="24"/>
      <c r="G162" s="24"/>
      <c r="H162" s="24"/>
      <c r="I162" s="24"/>
      <c r="J162" s="24"/>
      <c r="K162" s="3"/>
    </row>
    <row r="163" spans="1:11" ht="15">
      <c r="A163" s="14" t="s">
        <v>13</v>
      </c>
      <c r="B163" s="9">
        <v>56</v>
      </c>
      <c r="C163" s="9">
        <v>64</v>
      </c>
      <c r="D163" s="22">
        <v>63</v>
      </c>
      <c r="E163" s="22">
        <v>66</v>
      </c>
      <c r="F163" s="22">
        <v>54</v>
      </c>
      <c r="G163" s="22">
        <v>54</v>
      </c>
      <c r="H163" s="22">
        <v>48</v>
      </c>
      <c r="I163" s="22">
        <v>55</v>
      </c>
      <c r="J163" s="22">
        <v>53</v>
      </c>
      <c r="K163" s="7">
        <f>SUM(B163:J163)</f>
        <v>513</v>
      </c>
    </row>
    <row r="164" spans="1:11" ht="15">
      <c r="A164" s="6" t="s">
        <v>7</v>
      </c>
      <c r="B164" s="8">
        <v>1625489.5</v>
      </c>
      <c r="C164" s="8">
        <v>2504019.5</v>
      </c>
      <c r="D164" s="24">
        <v>2597669</v>
      </c>
      <c r="E164" s="24">
        <v>3760036.5</v>
      </c>
      <c r="F164" s="24">
        <v>2749551</v>
      </c>
      <c r="G164" s="24">
        <v>3665516.5</v>
      </c>
      <c r="H164" s="24">
        <v>3176757</v>
      </c>
      <c r="I164" s="24">
        <v>3096323.5</v>
      </c>
      <c r="J164" s="24">
        <v>2983809.5</v>
      </c>
      <c r="K164" s="8">
        <f>SUM(B164:J164)</f>
        <v>26159172</v>
      </c>
    </row>
    <row r="165" spans="1:11" ht="15">
      <c r="A165" s="6" t="s">
        <v>0</v>
      </c>
      <c r="B165" s="8">
        <v>80100</v>
      </c>
      <c r="C165" s="8">
        <v>120400.6</v>
      </c>
      <c r="D165" s="24">
        <v>141778.36</v>
      </c>
      <c r="E165" s="24">
        <v>189249.6</v>
      </c>
      <c r="F165" s="24">
        <v>165781.54</v>
      </c>
      <c r="G165" s="24">
        <v>171681.42</v>
      </c>
      <c r="H165" s="24">
        <v>170060.05</v>
      </c>
      <c r="I165" s="24">
        <v>144665.5</v>
      </c>
      <c r="J165" s="24">
        <v>139813.5</v>
      </c>
      <c r="K165" s="8">
        <f>SUM(B165:J165)</f>
        <v>1323530.57</v>
      </c>
    </row>
    <row r="166" spans="1:11" ht="15">
      <c r="A166" s="6" t="s">
        <v>8</v>
      </c>
      <c r="B166" s="8">
        <f>SUM(B165/B163/B203)</f>
        <v>46.14055299539171</v>
      </c>
      <c r="C166" s="8">
        <f>SUM(C165/C163/C203)</f>
        <v>62.708645833333335</v>
      </c>
      <c r="D166" s="24">
        <f aca="true" t="shared" si="85" ref="D166:J166">(D165/D163)/D203</f>
        <v>72.59516641065026</v>
      </c>
      <c r="E166" s="24">
        <f t="shared" si="85"/>
        <v>92.49736070381232</v>
      </c>
      <c r="F166" s="24">
        <f t="shared" si="85"/>
        <v>109.64387566137566</v>
      </c>
      <c r="G166" s="24">
        <f t="shared" si="85"/>
        <v>102.55759856630824</v>
      </c>
      <c r="H166" s="24">
        <f t="shared" si="85"/>
        <v>118.09725694444442</v>
      </c>
      <c r="I166" s="24">
        <f t="shared" si="85"/>
        <v>84.84780058651027</v>
      </c>
      <c r="J166" s="24">
        <f t="shared" si="85"/>
        <v>91.85203920744206</v>
      </c>
      <c r="K166" s="8">
        <f>SUM(K165/K163/K203)</f>
        <v>85.45500721847309</v>
      </c>
    </row>
    <row r="167" spans="1:11" ht="15">
      <c r="A167" s="6" t="s">
        <v>9</v>
      </c>
      <c r="B167" s="17">
        <f>SUM(B165/B164)</f>
        <v>0.04927746380398028</v>
      </c>
      <c r="C167" s="17">
        <f>SUM(C165/C164)</f>
        <v>0.04808293226150995</v>
      </c>
      <c r="D167" s="26">
        <f aca="true" t="shared" si="86" ref="D167:I167">(D165/D164)</f>
        <v>0.05457907069761389</v>
      </c>
      <c r="E167" s="26">
        <f t="shared" si="86"/>
        <v>0.050331851831757486</v>
      </c>
      <c r="F167" s="26">
        <f t="shared" si="86"/>
        <v>0.06029404073610564</v>
      </c>
      <c r="G167" s="26">
        <f t="shared" si="86"/>
        <v>0.04683689733766033</v>
      </c>
      <c r="H167" s="26">
        <f t="shared" si="86"/>
        <v>0.053532596292382446</v>
      </c>
      <c r="I167" s="26">
        <f t="shared" si="86"/>
        <v>0.0467217007525215</v>
      </c>
      <c r="J167" s="26">
        <f>(J165/J164)</f>
        <v>0.046857381478274666</v>
      </c>
      <c r="K167" s="17">
        <f>SUM(K165/K164)</f>
        <v>0.05059527763340522</v>
      </c>
    </row>
    <row r="168" spans="1:11" ht="15">
      <c r="A168" s="3"/>
      <c r="B168" s="3"/>
      <c r="C168" s="3"/>
      <c r="D168" s="25"/>
      <c r="E168" s="25"/>
      <c r="F168" s="25"/>
      <c r="G168" s="25"/>
      <c r="H168" s="25"/>
      <c r="I168" s="25"/>
      <c r="J168" s="25"/>
      <c r="K168" s="3"/>
    </row>
    <row r="169" spans="1:11" ht="15">
      <c r="A169" s="14" t="s">
        <v>14</v>
      </c>
      <c r="B169" s="7">
        <v>1288</v>
      </c>
      <c r="C169" s="7">
        <v>1219</v>
      </c>
      <c r="D169" s="23">
        <v>1321</v>
      </c>
      <c r="E169" s="23">
        <v>1291</v>
      </c>
      <c r="F169" s="23">
        <v>1257</v>
      </c>
      <c r="G169" s="23">
        <v>1266</v>
      </c>
      <c r="H169" s="23">
        <v>1256</v>
      </c>
      <c r="I169" s="23">
        <v>1301</v>
      </c>
      <c r="J169" s="23">
        <v>1537</v>
      </c>
      <c r="K169" s="7">
        <f>SUM(B169:J169)</f>
        <v>11736</v>
      </c>
    </row>
    <row r="170" spans="1:11" ht="15">
      <c r="A170" s="6" t="s">
        <v>7</v>
      </c>
      <c r="B170" s="8">
        <v>131153378</v>
      </c>
      <c r="C170" s="8">
        <v>140725124</v>
      </c>
      <c r="D170" s="24">
        <v>133112489</v>
      </c>
      <c r="E170" s="24">
        <v>140221430</v>
      </c>
      <c r="F170" s="24">
        <v>139288349</v>
      </c>
      <c r="G170" s="24">
        <v>145397840</v>
      </c>
      <c r="H170" s="24">
        <v>143356685</v>
      </c>
      <c r="I170" s="24">
        <v>159465778</v>
      </c>
      <c r="J170" s="24">
        <v>146831376</v>
      </c>
      <c r="K170" s="8">
        <f>SUM(B170:J170)</f>
        <v>1279552449</v>
      </c>
    </row>
    <row r="171" spans="1:11" ht="15">
      <c r="A171" s="6" t="s">
        <v>0</v>
      </c>
      <c r="B171" s="8">
        <v>7017246.58</v>
      </c>
      <c r="C171" s="8">
        <v>7145131.97</v>
      </c>
      <c r="D171" s="24">
        <f>6722414.58+38220</f>
        <v>6760634.58</v>
      </c>
      <c r="E171" s="24">
        <v>7534113.92</v>
      </c>
      <c r="F171" s="24">
        <v>7290435.94</v>
      </c>
      <c r="G171" s="24">
        <v>7743940.73</v>
      </c>
      <c r="H171" s="24">
        <v>7320268.29</v>
      </c>
      <c r="I171" s="24">
        <v>8601437.05</v>
      </c>
      <c r="J171" s="24">
        <v>7699219</v>
      </c>
      <c r="K171" s="8">
        <f>SUM(B171:J171)</f>
        <v>67112428.06</v>
      </c>
    </row>
    <row r="172" spans="1:11" ht="15">
      <c r="A172" s="6" t="s">
        <v>8</v>
      </c>
      <c r="B172" s="8">
        <f>SUM(B171/B169/B203)</f>
        <v>175.74751001803247</v>
      </c>
      <c r="C172" s="8">
        <f>SUM(C171/C169/C203)</f>
        <v>195.38233442712604</v>
      </c>
      <c r="D172" s="24">
        <f aca="true" t="shared" si="87" ref="D172:J172">(D171/D169)/D203</f>
        <v>165.09083001636102</v>
      </c>
      <c r="E172" s="24">
        <f t="shared" si="87"/>
        <v>188.25401464231277</v>
      </c>
      <c r="F172" s="24">
        <f t="shared" si="87"/>
        <v>207.1381958177066</v>
      </c>
      <c r="G172" s="24">
        <f t="shared" si="87"/>
        <v>197.31796183050503</v>
      </c>
      <c r="H172" s="24">
        <f t="shared" si="87"/>
        <v>194.27463614649682</v>
      </c>
      <c r="I172" s="24">
        <f t="shared" si="87"/>
        <v>213.27110783268455</v>
      </c>
      <c r="J172" s="24">
        <f t="shared" si="87"/>
        <v>174.41682237401298</v>
      </c>
      <c r="K172" s="8">
        <f>SUM(K171/K169/K203)</f>
        <v>189.41037073304437</v>
      </c>
    </row>
    <row r="173" spans="1:11" ht="15">
      <c r="A173" s="6" t="s">
        <v>9</v>
      </c>
      <c r="B173" s="17">
        <f>SUM(B171/B170)</f>
        <v>0.05350412385108373</v>
      </c>
      <c r="C173" s="17">
        <f>SUM(C171/C170)</f>
        <v>0.05077367684536558</v>
      </c>
      <c r="D173" s="26">
        <f aca="true" t="shared" si="88" ref="D173:I173">(D171/D170)</f>
        <v>0.05078888262693368</v>
      </c>
      <c r="E173" s="26">
        <f t="shared" si="88"/>
        <v>0.05373011757190039</v>
      </c>
      <c r="F173" s="26">
        <f t="shared" si="88"/>
        <v>0.052340601294656744</v>
      </c>
      <c r="G173" s="26">
        <f t="shared" si="88"/>
        <v>0.05326035606856333</v>
      </c>
      <c r="H173" s="26">
        <f t="shared" si="88"/>
        <v>0.05106332006770385</v>
      </c>
      <c r="I173" s="26">
        <f t="shared" si="88"/>
        <v>0.053939078076049654</v>
      </c>
      <c r="J173" s="26">
        <f>(J171/J170)</f>
        <v>0.05243578865596138</v>
      </c>
      <c r="K173" s="17">
        <f>SUM(K171/K170)</f>
        <v>0.0524499234966491</v>
      </c>
    </row>
    <row r="174" spans="1:11" ht="15">
      <c r="A174" s="3"/>
      <c r="B174" s="3"/>
      <c r="C174" s="3"/>
      <c r="D174" s="25"/>
      <c r="E174" s="25"/>
      <c r="F174" s="25"/>
      <c r="G174" s="25"/>
      <c r="H174" s="25"/>
      <c r="I174" s="25"/>
      <c r="J174" s="25"/>
      <c r="K174" s="3"/>
    </row>
    <row r="175" spans="1:11" ht="15">
      <c r="A175" s="14" t="s">
        <v>15</v>
      </c>
      <c r="B175" s="7">
        <v>96</v>
      </c>
      <c r="C175" s="7">
        <v>92</v>
      </c>
      <c r="D175" s="23">
        <v>105</v>
      </c>
      <c r="E175" s="23">
        <v>92</v>
      </c>
      <c r="F175" s="23">
        <v>90</v>
      </c>
      <c r="G175" s="23">
        <v>90</v>
      </c>
      <c r="H175" s="23">
        <v>90</v>
      </c>
      <c r="I175" s="23">
        <v>92</v>
      </c>
      <c r="J175" s="23">
        <v>118</v>
      </c>
      <c r="K175" s="7">
        <f>SUM(B175:J175)</f>
        <v>865</v>
      </c>
    </row>
    <row r="176" spans="1:11" ht="15">
      <c r="A176" s="6" t="s">
        <v>7</v>
      </c>
      <c r="B176" s="8">
        <v>18495915</v>
      </c>
      <c r="C176" s="8">
        <v>20373515</v>
      </c>
      <c r="D176" s="24">
        <v>19816005</v>
      </c>
      <c r="E176" s="24">
        <v>24356780</v>
      </c>
      <c r="F176" s="24">
        <v>22466520</v>
      </c>
      <c r="G176" s="24">
        <v>22390910</v>
      </c>
      <c r="H176" s="24">
        <v>21926600</v>
      </c>
      <c r="I176" s="24">
        <v>25908730</v>
      </c>
      <c r="J176" s="24">
        <v>23761850</v>
      </c>
      <c r="K176" s="8">
        <f>SUM(B176:J176)</f>
        <v>199496825</v>
      </c>
    </row>
    <row r="177" spans="1:11" ht="15">
      <c r="A177" s="6" t="s">
        <v>0</v>
      </c>
      <c r="B177" s="8">
        <v>673783.35</v>
      </c>
      <c r="C177" s="8">
        <v>799731.68</v>
      </c>
      <c r="D177" s="24">
        <f>661916.92+6585</f>
        <v>668501.92</v>
      </c>
      <c r="E177" s="24">
        <v>1054158.73</v>
      </c>
      <c r="F177" s="24">
        <v>1088658.76</v>
      </c>
      <c r="G177" s="24">
        <v>1085353.29</v>
      </c>
      <c r="H177" s="24">
        <v>1162152.45</v>
      </c>
      <c r="I177" s="24">
        <v>1346296.1</v>
      </c>
      <c r="J177" s="24">
        <v>830550.62</v>
      </c>
      <c r="K177" s="8">
        <f>SUM(B177:J177)</f>
        <v>8709186.9</v>
      </c>
    </row>
    <row r="178" spans="1:11" ht="15">
      <c r="A178" s="6" t="s">
        <v>8</v>
      </c>
      <c r="B178" s="8">
        <f>SUM(B177/B175/B203)</f>
        <v>226.40569556451612</v>
      </c>
      <c r="C178" s="8">
        <f>SUM(C177/C175/C203)</f>
        <v>289.75785507246377</v>
      </c>
      <c r="D178" s="24">
        <f aca="true" t="shared" si="89" ref="D178:J178">(D177/D175)/D203</f>
        <v>205.37693394777267</v>
      </c>
      <c r="E178" s="24">
        <f t="shared" si="89"/>
        <v>369.6208730715287</v>
      </c>
      <c r="F178" s="24">
        <f t="shared" si="89"/>
        <v>432.00744444444445</v>
      </c>
      <c r="G178" s="24">
        <f t="shared" si="89"/>
        <v>389.0155161290323</v>
      </c>
      <c r="H178" s="24">
        <f t="shared" si="89"/>
        <v>430.4268333333333</v>
      </c>
      <c r="I178" s="24">
        <f t="shared" si="89"/>
        <v>472.05333099579246</v>
      </c>
      <c r="J178" s="24">
        <f t="shared" si="89"/>
        <v>245.0753682545678</v>
      </c>
      <c r="K178" s="8">
        <f>SUM(K177/K175/K203)</f>
        <v>333.4896859143508</v>
      </c>
    </row>
    <row r="179" spans="1:11" ht="15">
      <c r="A179" s="6" t="s">
        <v>9</v>
      </c>
      <c r="B179" s="17">
        <f>SUM(B177/B176)</f>
        <v>0.03642876548686561</v>
      </c>
      <c r="C179" s="17">
        <f>SUM(C177/C176)</f>
        <v>0.03925349553083992</v>
      </c>
      <c r="D179" s="26">
        <f aca="true" t="shared" si="90" ref="D179:I179">(D177/D176)</f>
        <v>0.03373545374054962</v>
      </c>
      <c r="E179" s="26">
        <f t="shared" si="90"/>
        <v>0.04327988880303554</v>
      </c>
      <c r="F179" s="26">
        <f t="shared" si="90"/>
        <v>0.04845693770107698</v>
      </c>
      <c r="G179" s="26">
        <f t="shared" si="90"/>
        <v>0.04847294236813064</v>
      </c>
      <c r="H179" s="26">
        <f t="shared" si="90"/>
        <v>0.05300194512601133</v>
      </c>
      <c r="I179" s="26">
        <f t="shared" si="90"/>
        <v>0.051963029449919006</v>
      </c>
      <c r="J179" s="26">
        <f>(J177/J176)</f>
        <v>0.03495311265747406</v>
      </c>
      <c r="K179" s="17">
        <f>SUM(K177/K176)</f>
        <v>0.04365576695268208</v>
      </c>
    </row>
    <row r="180" spans="1:11" ht="15">
      <c r="A180" s="3"/>
      <c r="B180" s="8"/>
      <c r="C180" s="8"/>
      <c r="D180" s="24"/>
      <c r="E180" s="8"/>
      <c r="F180" s="8"/>
      <c r="G180" s="8"/>
      <c r="H180" s="8"/>
      <c r="I180" s="8"/>
      <c r="J180" s="8"/>
      <c r="K180" s="3"/>
    </row>
    <row r="181" spans="1:11" ht="15">
      <c r="A181" s="14" t="s">
        <v>16</v>
      </c>
      <c r="B181" s="18">
        <f aca="true" t="shared" si="91" ref="B181:G181">SUM(B185+B191)</f>
        <v>105</v>
      </c>
      <c r="C181" s="18">
        <f t="shared" si="91"/>
        <v>106</v>
      </c>
      <c r="D181" s="18">
        <f t="shared" si="91"/>
        <v>106</v>
      </c>
      <c r="E181" s="18">
        <f t="shared" si="91"/>
        <v>106</v>
      </c>
      <c r="F181" s="18">
        <f t="shared" si="91"/>
        <v>104</v>
      </c>
      <c r="G181" s="18">
        <f t="shared" si="91"/>
        <v>103</v>
      </c>
      <c r="H181" s="18">
        <f>SUM(H185+H191)</f>
        <v>103</v>
      </c>
      <c r="I181" s="18">
        <f>SUM(I185+I191)</f>
        <v>103</v>
      </c>
      <c r="J181" s="18">
        <f>SUM(J185+J191)</f>
        <v>118</v>
      </c>
      <c r="K181" s="7">
        <f>SUM(B181:J181)</f>
        <v>954</v>
      </c>
    </row>
    <row r="182" spans="1:11" ht="15">
      <c r="A182" s="6" t="s">
        <v>0</v>
      </c>
      <c r="B182" s="19">
        <f aca="true" t="shared" si="92" ref="B182:G182">SUM(B187+B193)</f>
        <v>1114909.02</v>
      </c>
      <c r="C182" s="19">
        <f t="shared" si="92"/>
        <v>1231305.6</v>
      </c>
      <c r="D182" s="19">
        <f t="shared" si="92"/>
        <v>1234930.85</v>
      </c>
      <c r="E182" s="19">
        <f t="shared" si="92"/>
        <v>1246818</v>
      </c>
      <c r="F182" s="19">
        <f t="shared" si="92"/>
        <v>1210448.76</v>
      </c>
      <c r="G182" s="19">
        <f t="shared" si="92"/>
        <v>1250147.31</v>
      </c>
      <c r="H182" s="19">
        <f>SUM(H187+H193)</f>
        <v>1150061.01</v>
      </c>
      <c r="I182" s="19">
        <f>SUM(I187+I193)</f>
        <v>1159969.76</v>
      </c>
      <c r="J182" s="19">
        <f>SUM(J187+J193)</f>
        <v>1156645.72</v>
      </c>
      <c r="K182" s="8">
        <f>SUM(B182:J182)</f>
        <v>10755236.030000001</v>
      </c>
    </row>
    <row r="183" spans="1:12" ht="15">
      <c r="A183" s="6" t="s">
        <v>8</v>
      </c>
      <c r="B183" s="20">
        <f aca="true" t="shared" si="93" ref="B183:K183">SUM(B182/B181/B203)</f>
        <v>342.52197235023044</v>
      </c>
      <c r="C183" s="20">
        <f t="shared" si="93"/>
        <v>387.2030188679246</v>
      </c>
      <c r="D183" s="20">
        <f t="shared" si="93"/>
        <v>375.8158399269629</v>
      </c>
      <c r="E183" s="20">
        <f t="shared" si="93"/>
        <v>379.4333536214242</v>
      </c>
      <c r="F183" s="20">
        <f t="shared" si="93"/>
        <v>415.6760851648352</v>
      </c>
      <c r="G183" s="20">
        <f t="shared" si="93"/>
        <v>391.52750078296276</v>
      </c>
      <c r="H183" s="20">
        <f t="shared" si="93"/>
        <v>372.18802912621356</v>
      </c>
      <c r="I183" s="20">
        <f t="shared" si="93"/>
        <v>363.2852364547448</v>
      </c>
      <c r="J183" s="20">
        <f t="shared" si="93"/>
        <v>341.2981327604929</v>
      </c>
      <c r="K183" s="20">
        <f t="shared" si="93"/>
        <v>373.4156147838091</v>
      </c>
      <c r="L183" s="33"/>
    </row>
    <row r="184" spans="1:11" ht="15">
      <c r="A184" s="3"/>
      <c r="B184" s="3"/>
      <c r="C184" s="3"/>
      <c r="D184" s="24" t="s">
        <v>30</v>
      </c>
      <c r="E184" s="3"/>
      <c r="F184" s="3"/>
      <c r="G184" s="3"/>
      <c r="H184" s="3"/>
      <c r="I184" s="3"/>
      <c r="J184" s="3"/>
      <c r="K184" s="3"/>
    </row>
    <row r="185" spans="1:11" ht="15" customHeight="1">
      <c r="A185" s="14" t="s">
        <v>17</v>
      </c>
      <c r="B185" s="7">
        <v>63</v>
      </c>
      <c r="C185" s="7">
        <v>64</v>
      </c>
      <c r="D185" s="30">
        <v>64</v>
      </c>
      <c r="E185" s="23">
        <v>64</v>
      </c>
      <c r="F185" s="23">
        <v>63</v>
      </c>
      <c r="G185" s="23">
        <v>64</v>
      </c>
      <c r="H185" s="23">
        <v>64</v>
      </c>
      <c r="I185" s="23">
        <v>62</v>
      </c>
      <c r="J185" s="23">
        <v>73</v>
      </c>
      <c r="K185" s="7">
        <f>SUM(B185:J185)</f>
        <v>581</v>
      </c>
    </row>
    <row r="186" spans="1:11" ht="15" customHeight="1">
      <c r="A186" s="14" t="s">
        <v>18</v>
      </c>
      <c r="B186" s="8">
        <v>2512842.05</v>
      </c>
      <c r="C186" s="8">
        <v>2776624.1</v>
      </c>
      <c r="D186" s="24">
        <v>2609455.85</v>
      </c>
      <c r="E186" s="24">
        <v>2797097.25</v>
      </c>
      <c r="F186" s="24">
        <v>2665453.76</v>
      </c>
      <c r="G186" s="24">
        <v>2816104.71</v>
      </c>
      <c r="H186" s="24">
        <v>2624789.41</v>
      </c>
      <c r="I186" s="24">
        <v>2809993</v>
      </c>
      <c r="J186" s="24">
        <v>2726951.97</v>
      </c>
      <c r="K186" s="8">
        <f>SUM(B186:J186)</f>
        <v>24339312.099999998</v>
      </c>
    </row>
    <row r="187" spans="1:11" ht="15" customHeight="1">
      <c r="A187" s="6" t="s">
        <v>0</v>
      </c>
      <c r="B187" s="8">
        <v>464173.77</v>
      </c>
      <c r="C187" s="8">
        <v>516078.35</v>
      </c>
      <c r="D187" s="24">
        <v>496702.35</v>
      </c>
      <c r="E187" s="24">
        <v>507655.25</v>
      </c>
      <c r="F187" s="24">
        <v>529844.26</v>
      </c>
      <c r="G187" s="24">
        <v>543258.46</v>
      </c>
      <c r="H187" s="24">
        <v>495700.16</v>
      </c>
      <c r="I187" s="24">
        <v>511306.25</v>
      </c>
      <c r="J187" s="24">
        <v>514468.22</v>
      </c>
      <c r="K187" s="8">
        <f>SUM(B187:J187)</f>
        <v>4579187.07</v>
      </c>
    </row>
    <row r="188" spans="1:11" ht="15" customHeight="1">
      <c r="A188" s="6" t="s">
        <v>8</v>
      </c>
      <c r="B188" s="8">
        <f>SUM(B187/B185/B203)</f>
        <v>237.67218125960062</v>
      </c>
      <c r="C188" s="8">
        <f>SUM(C187/C185/C203)</f>
        <v>268.7908072916667</v>
      </c>
      <c r="D188" s="8">
        <f>SUM(D187/D185/D203)</f>
        <v>250.3540070564516</v>
      </c>
      <c r="E188" s="24">
        <f aca="true" t="shared" si="94" ref="E188:J188">(E187/E185)/E203</f>
        <v>255.87462197580646</v>
      </c>
      <c r="F188" s="24">
        <f t="shared" si="94"/>
        <v>300.3652267573696</v>
      </c>
      <c r="G188" s="24">
        <f t="shared" si="94"/>
        <v>273.8197883064516</v>
      </c>
      <c r="H188" s="24">
        <f t="shared" si="94"/>
        <v>258.17716666666666</v>
      </c>
      <c r="I188" s="24">
        <f t="shared" si="94"/>
        <v>266.0282258064516</v>
      </c>
      <c r="J188" s="24">
        <f t="shared" si="94"/>
        <v>245.3868336703934</v>
      </c>
      <c r="K188" s="8">
        <f>SUM(K187/K185/K203)</f>
        <v>261.0556859939601</v>
      </c>
    </row>
    <row r="189" spans="1:11" ht="15" customHeight="1">
      <c r="A189" s="6" t="s">
        <v>9</v>
      </c>
      <c r="B189" s="17">
        <f>SUM(B187/B186)</f>
        <v>0.18472063136638456</v>
      </c>
      <c r="C189" s="17">
        <f>SUM(C187/C186)</f>
        <v>0.18586540036153973</v>
      </c>
      <c r="D189" s="17">
        <f>SUM(D187/D186)</f>
        <v>0.19034709861061644</v>
      </c>
      <c r="E189" s="26">
        <f aca="true" t="shared" si="95" ref="E189:J189">(E187/E186)</f>
        <v>0.18149360019570288</v>
      </c>
      <c r="F189" s="26">
        <f t="shared" si="95"/>
        <v>0.1987820115101153</v>
      </c>
      <c r="G189" s="26">
        <f t="shared" si="95"/>
        <v>0.19291131401147366</v>
      </c>
      <c r="H189" s="26">
        <f t="shared" si="95"/>
        <v>0.18885330690205732</v>
      </c>
      <c r="I189" s="26">
        <f t="shared" si="95"/>
        <v>0.1819599728540249</v>
      </c>
      <c r="J189" s="26">
        <f t="shared" si="95"/>
        <v>0.18866053588761958</v>
      </c>
      <c r="K189" s="17">
        <f>SUM(K187/K186)</f>
        <v>0.18813954359868704</v>
      </c>
    </row>
    <row r="190" spans="1:11" ht="15">
      <c r="A190" s="3"/>
      <c r="B190" s="8"/>
      <c r="C190" s="8"/>
      <c r="D190" s="24" t="s">
        <v>30</v>
      </c>
      <c r="E190" s="24"/>
      <c r="F190" s="24"/>
      <c r="G190" s="24"/>
      <c r="H190" s="24"/>
      <c r="I190" s="24"/>
      <c r="J190" s="24"/>
      <c r="K190" s="3"/>
    </row>
    <row r="191" spans="1:11" ht="15">
      <c r="A191" s="14" t="s">
        <v>19</v>
      </c>
      <c r="B191" s="7">
        <v>42</v>
      </c>
      <c r="C191" s="7">
        <v>42</v>
      </c>
      <c r="D191" s="7">
        <v>42</v>
      </c>
      <c r="E191" s="23">
        <v>42</v>
      </c>
      <c r="F191" s="23">
        <v>41</v>
      </c>
      <c r="G191" s="23">
        <v>39</v>
      </c>
      <c r="H191" s="23">
        <v>39</v>
      </c>
      <c r="I191" s="23">
        <v>41</v>
      </c>
      <c r="J191" s="23">
        <v>45</v>
      </c>
      <c r="K191" s="7">
        <f>SUM(B191:J191)</f>
        <v>373</v>
      </c>
    </row>
    <row r="192" spans="1:11" ht="15">
      <c r="A192" s="14" t="s">
        <v>31</v>
      </c>
      <c r="B192" s="8">
        <v>1407445.25</v>
      </c>
      <c r="C192" s="8">
        <v>1573966.25</v>
      </c>
      <c r="D192" s="31">
        <v>1563706.5</v>
      </c>
      <c r="E192" s="24">
        <v>1617722.5</v>
      </c>
      <c r="F192" s="24">
        <v>1486644.75</v>
      </c>
      <c r="G192" s="24">
        <v>1562996.85</v>
      </c>
      <c r="H192" s="24">
        <v>1415521.85</v>
      </c>
      <c r="I192" s="24">
        <v>1478450.76</v>
      </c>
      <c r="J192" s="24">
        <v>1395552</v>
      </c>
      <c r="K192" s="8">
        <f>SUM(B192:J192)</f>
        <v>13502006.709999999</v>
      </c>
    </row>
    <row r="193" spans="1:11" ht="15">
      <c r="A193" s="6" t="s">
        <v>0</v>
      </c>
      <c r="B193" s="8">
        <v>650735.25</v>
      </c>
      <c r="C193" s="8">
        <v>715227.25</v>
      </c>
      <c r="D193" s="24">
        <v>738228.5</v>
      </c>
      <c r="E193" s="24">
        <v>739162.75</v>
      </c>
      <c r="F193" s="24">
        <v>680604.5</v>
      </c>
      <c r="G193" s="24">
        <v>706888.85</v>
      </c>
      <c r="H193" s="24">
        <v>654360.85</v>
      </c>
      <c r="I193" s="24">
        <v>648663.51</v>
      </c>
      <c r="J193" s="24">
        <v>642177.5</v>
      </c>
      <c r="K193" s="8">
        <f>SUM(B193:J193)</f>
        <v>6176048.959999999</v>
      </c>
    </row>
    <row r="194" spans="1:14" ht="15">
      <c r="A194" s="6" t="s">
        <v>8</v>
      </c>
      <c r="B194" s="24">
        <f aca="true" t="shared" si="96" ref="B194:K194">(B193/B191)/B203</f>
        <v>499.79665898617515</v>
      </c>
      <c r="C194" s="24">
        <f t="shared" si="96"/>
        <v>567.6406746031746</v>
      </c>
      <c r="D194" s="24">
        <f t="shared" si="96"/>
        <v>566.9957757296467</v>
      </c>
      <c r="E194" s="24">
        <f t="shared" si="96"/>
        <v>567.7133256528418</v>
      </c>
      <c r="F194" s="24">
        <f t="shared" si="96"/>
        <v>592.8610627177701</v>
      </c>
      <c r="G194" s="24">
        <f t="shared" si="96"/>
        <v>584.6888751033912</v>
      </c>
      <c r="H194" s="24">
        <f t="shared" si="96"/>
        <v>559.2827777777778</v>
      </c>
      <c r="I194" s="24">
        <f t="shared" si="96"/>
        <v>510.3568135326515</v>
      </c>
      <c r="J194" s="24">
        <f t="shared" si="96"/>
        <v>496.8875735066543</v>
      </c>
      <c r="K194" s="24">
        <f t="shared" si="96"/>
        <v>548.4320186092842</v>
      </c>
      <c r="M194" t="s">
        <v>32</v>
      </c>
      <c r="N194" t="s">
        <v>33</v>
      </c>
    </row>
    <row r="195" spans="1:14" ht="15">
      <c r="A195" s="6" t="s">
        <v>9</v>
      </c>
      <c r="B195" s="21">
        <v>0.1977</v>
      </c>
      <c r="C195" s="21">
        <v>0.1751</v>
      </c>
      <c r="D195" s="21">
        <v>0.1962</v>
      </c>
      <c r="E195" s="26">
        <v>0.1964</v>
      </c>
      <c r="F195" s="26">
        <v>0.207</v>
      </c>
      <c r="G195" s="26">
        <v>0.193</v>
      </c>
      <c r="H195" s="26">
        <v>0.1741</v>
      </c>
      <c r="I195" s="26">
        <v>0.1852</v>
      </c>
      <c r="J195" s="26">
        <v>0.2057</v>
      </c>
      <c r="K195" s="21">
        <f>M195/N195</f>
        <v>0.19426162233499597</v>
      </c>
      <c r="L195" s="27" t="s">
        <v>30</v>
      </c>
      <c r="M195">
        <f>186565.25+182343.25+201438.5+214751.75+210792.5+204185.75+159187.5+188730.76+195130.5</f>
        <v>1743125.76</v>
      </c>
      <c r="N195">
        <f>943275.25+1041082.25+1026916.5+1003311.5+1016832.75+1060293.75+914348.5+1018518.01+948505</f>
        <v>8973083.51</v>
      </c>
    </row>
    <row r="196" spans="1:11" ht="15">
      <c r="A196" s="3"/>
      <c r="B196" s="3"/>
      <c r="C196" s="3"/>
      <c r="D196" s="24"/>
      <c r="E196" s="9"/>
      <c r="F196" s="9"/>
      <c r="G196" s="9"/>
      <c r="H196" s="9"/>
      <c r="I196" s="9"/>
      <c r="J196" s="9"/>
      <c r="K196" s="3"/>
    </row>
    <row r="197" spans="1:11" ht="15">
      <c r="A197" s="3" t="s">
        <v>20</v>
      </c>
      <c r="B197" s="18">
        <f aca="true" t="shared" si="97" ref="B197:G197">SUM(B139+B181)</f>
        <v>5380</v>
      </c>
      <c r="C197" s="18">
        <f t="shared" si="97"/>
        <v>5301</v>
      </c>
      <c r="D197" s="18">
        <f t="shared" si="97"/>
        <v>5446</v>
      </c>
      <c r="E197" s="18">
        <f t="shared" si="97"/>
        <v>5370</v>
      </c>
      <c r="F197" s="18">
        <f t="shared" si="97"/>
        <v>5103</v>
      </c>
      <c r="G197" s="18">
        <f t="shared" si="97"/>
        <v>5095</v>
      </c>
      <c r="H197" s="18">
        <f>SUM(H139+H181)</f>
        <v>5115</v>
      </c>
      <c r="I197" s="18">
        <f>SUM(I139+I181)</f>
        <v>5393</v>
      </c>
      <c r="J197" s="18">
        <f>SUM(J139+J181)</f>
        <v>6181</v>
      </c>
      <c r="K197" s="7">
        <f>SUM(B197:J197)</f>
        <v>48384</v>
      </c>
    </row>
    <row r="198" spans="1:11" ht="15">
      <c r="A198" s="14" t="s">
        <v>21</v>
      </c>
      <c r="B198" s="8">
        <f aca="true" t="shared" si="98" ref="B198:G198">B182+B141</f>
        <v>18542336.04</v>
      </c>
      <c r="C198" s="8">
        <f t="shared" si="98"/>
        <v>19261172.07</v>
      </c>
      <c r="D198" s="8">
        <f t="shared" si="98"/>
        <v>17863048.06</v>
      </c>
      <c r="E198" s="8">
        <f t="shared" si="98"/>
        <v>20791464.580000002</v>
      </c>
      <c r="F198" s="8">
        <f t="shared" si="98"/>
        <v>20154915.430000003</v>
      </c>
      <c r="G198" s="8">
        <f t="shared" si="98"/>
        <v>21106905.06</v>
      </c>
      <c r="H198" s="8">
        <f>H182+H141</f>
        <v>20535558.34</v>
      </c>
      <c r="I198" s="8">
        <f>I182+I141</f>
        <v>23199251.440000005</v>
      </c>
      <c r="J198" s="8">
        <f>J182+J141</f>
        <v>21367996.14</v>
      </c>
      <c r="K198" s="8">
        <f>SUM(B198:J198)</f>
        <v>182822647.16000003</v>
      </c>
    </row>
    <row r="199" spans="1:11" ht="15">
      <c r="A199" s="14" t="s">
        <v>8</v>
      </c>
      <c r="B199" s="8">
        <f aca="true" t="shared" si="99" ref="B199:J199">SUM(B198/B197/B203)</f>
        <v>111.17841491785585</v>
      </c>
      <c r="C199" s="8">
        <f t="shared" si="99"/>
        <v>121.11659479343521</v>
      </c>
      <c r="D199" s="8">
        <f t="shared" si="99"/>
        <v>105.80744707568739</v>
      </c>
      <c r="E199" s="8">
        <f t="shared" si="99"/>
        <v>124.8961649546465</v>
      </c>
      <c r="F199" s="8">
        <f t="shared" si="99"/>
        <v>141.05788912684417</v>
      </c>
      <c r="G199" s="8">
        <f t="shared" si="99"/>
        <v>133.63452505619045</v>
      </c>
      <c r="H199" s="8">
        <f t="shared" si="99"/>
        <v>133.82573046594982</v>
      </c>
      <c r="I199" s="8">
        <f t="shared" si="99"/>
        <v>138.76561277163353</v>
      </c>
      <c r="J199" s="8">
        <f t="shared" si="99"/>
        <v>120.37065323736728</v>
      </c>
      <c r="K199" s="8">
        <f>SUM(K198/K197/K203)</f>
        <v>125.15526583190506</v>
      </c>
    </row>
    <row r="200" spans="1:11" ht="15">
      <c r="A200" s="14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14" t="s">
        <v>22</v>
      </c>
      <c r="B201" s="8">
        <v>551951.09</v>
      </c>
      <c r="C201" s="8">
        <v>1817278.68</v>
      </c>
      <c r="D201" s="24">
        <f>2580884.66+4913.17</f>
        <v>2585797.83</v>
      </c>
      <c r="E201" s="8">
        <v>3234496.45</v>
      </c>
      <c r="F201" s="8">
        <v>3279361.06</v>
      </c>
      <c r="G201" s="8">
        <v>3540176.24</v>
      </c>
      <c r="H201" s="8">
        <v>3550064.84</v>
      </c>
      <c r="I201" s="8">
        <v>4106465.23</v>
      </c>
      <c r="J201" s="8">
        <v>3644383.19</v>
      </c>
      <c r="K201" s="8">
        <f>SUM(B201:J201)</f>
        <v>26309974.61</v>
      </c>
    </row>
    <row r="202" spans="1:11" ht="15">
      <c r="A202" s="14" t="s">
        <v>23</v>
      </c>
      <c r="B202" s="7">
        <v>19</v>
      </c>
      <c r="C202" s="7">
        <v>19</v>
      </c>
      <c r="D202" s="23">
        <v>19</v>
      </c>
      <c r="E202" s="7">
        <v>18</v>
      </c>
      <c r="F202" s="7">
        <v>17</v>
      </c>
      <c r="G202" s="7">
        <v>17</v>
      </c>
      <c r="H202" s="7">
        <v>17</v>
      </c>
      <c r="I202" s="7">
        <v>17</v>
      </c>
      <c r="J202" s="7">
        <v>18</v>
      </c>
      <c r="K202" s="7">
        <f>SUM(B202:J202)</f>
        <v>161</v>
      </c>
    </row>
    <row r="203" spans="1:12" ht="15">
      <c r="A203" s="14" t="s">
        <v>24</v>
      </c>
      <c r="B203" s="8">
        <v>31</v>
      </c>
      <c r="C203" s="8">
        <v>30</v>
      </c>
      <c r="D203" s="24">
        <v>31</v>
      </c>
      <c r="E203" s="8">
        <v>31</v>
      </c>
      <c r="F203" s="8">
        <v>28</v>
      </c>
      <c r="G203" s="8">
        <v>31</v>
      </c>
      <c r="H203" s="8">
        <v>30</v>
      </c>
      <c r="I203" s="8">
        <v>31</v>
      </c>
      <c r="J203" s="8">
        <v>28.72</v>
      </c>
      <c r="K203" s="8">
        <f>AVERAGE(B203:J203)</f>
        <v>30.191111111111113</v>
      </c>
      <c r="L203" s="33"/>
    </row>
    <row r="204" spans="1:11" ht="15">
      <c r="A204" s="3"/>
      <c r="B204" s="8"/>
      <c r="C204" s="8"/>
      <c r="D204" s="24"/>
      <c r="E204" s="8"/>
      <c r="F204" s="8"/>
      <c r="G204" s="8"/>
      <c r="H204" s="8"/>
      <c r="I204" s="8"/>
      <c r="J204" s="8"/>
      <c r="K204" s="3"/>
    </row>
    <row r="205" spans="1:11" ht="20.25">
      <c r="A205" s="12" t="s">
        <v>29</v>
      </c>
      <c r="B205" s="3"/>
      <c r="C205" s="3"/>
      <c r="D205" s="24" t="s">
        <v>30</v>
      </c>
      <c r="E205" s="9"/>
      <c r="F205" s="9"/>
      <c r="G205" s="9"/>
      <c r="H205" s="9"/>
      <c r="I205" s="9"/>
      <c r="J205" s="9"/>
      <c r="K205" s="3"/>
    </row>
    <row r="206" spans="1:11" ht="15.75" thickBot="1">
      <c r="A206" s="13" t="s">
        <v>27</v>
      </c>
      <c r="B206" s="4" t="s">
        <v>1</v>
      </c>
      <c r="C206" s="4" t="s">
        <v>2</v>
      </c>
      <c r="D206" s="4" t="s">
        <v>3</v>
      </c>
      <c r="E206" s="5" t="s">
        <v>4</v>
      </c>
      <c r="F206" s="5" t="s">
        <v>35</v>
      </c>
      <c r="G206" s="5" t="s">
        <v>37</v>
      </c>
      <c r="H206" s="5" t="s">
        <v>38</v>
      </c>
      <c r="I206" s="5" t="s">
        <v>39</v>
      </c>
      <c r="J206" s="5" t="s">
        <v>40</v>
      </c>
      <c r="K206" s="5" t="s">
        <v>28</v>
      </c>
    </row>
    <row r="207" spans="1:12" ht="15.75" thickTop="1">
      <c r="A207" s="6" t="s">
        <v>6</v>
      </c>
      <c r="B207" s="15">
        <f aca="true" t="shared" si="100" ref="B207:E209">SUM(B213+B219+B225+B231+B237+B243)</f>
        <v>3350</v>
      </c>
      <c r="C207" s="15">
        <f t="shared" si="100"/>
        <v>3250</v>
      </c>
      <c r="D207" s="15">
        <f t="shared" si="100"/>
        <v>3196</v>
      </c>
      <c r="E207" s="15">
        <f t="shared" si="100"/>
        <v>3049</v>
      </c>
      <c r="F207" s="15">
        <f>SUM(F213+F219+F225+F231+F237+F243)</f>
        <v>3036</v>
      </c>
      <c r="G207" s="15">
        <f aca="true" t="shared" si="101" ref="G207:H209">SUM(G213+G219+G225+G231+G237+G243)</f>
        <v>2890</v>
      </c>
      <c r="H207" s="15">
        <f t="shared" si="101"/>
        <v>2967</v>
      </c>
      <c r="I207" s="15">
        <f aca="true" t="shared" si="102" ref="I207:K209">SUM(I213+I219+I225+I231+I237+I243)</f>
        <v>2970</v>
      </c>
      <c r="J207" s="15">
        <f t="shared" si="102"/>
        <v>2943</v>
      </c>
      <c r="K207" s="15">
        <f>SUM(K213+K219+K225+K231+K237+K243)</f>
        <v>27651</v>
      </c>
      <c r="L207" s="35" t="s">
        <v>30</v>
      </c>
    </row>
    <row r="208" spans="1:12" ht="15">
      <c r="A208" s="6" t="s">
        <v>7</v>
      </c>
      <c r="B208" s="16">
        <f t="shared" si="100"/>
        <v>109035082.15</v>
      </c>
      <c r="C208" s="16">
        <f t="shared" si="100"/>
        <v>113977693.8</v>
      </c>
      <c r="D208" s="16">
        <f t="shared" si="100"/>
        <v>96683888.55</v>
      </c>
      <c r="E208" s="16">
        <f t="shared" si="100"/>
        <v>123517058.9</v>
      </c>
      <c r="F208" s="16">
        <f>SUM(F214+F220+F226+F232+F238+F244)</f>
        <v>123794306.75</v>
      </c>
      <c r="G208" s="16">
        <f t="shared" si="101"/>
        <v>136783361.3</v>
      </c>
      <c r="H208" s="16">
        <f t="shared" si="101"/>
        <v>128430684.1</v>
      </c>
      <c r="I208" s="16">
        <f t="shared" si="102"/>
        <v>133470878.55</v>
      </c>
      <c r="J208" s="16">
        <f t="shared" si="102"/>
        <v>137473053.4</v>
      </c>
      <c r="K208" s="16">
        <f t="shared" si="102"/>
        <v>1103166007.5</v>
      </c>
      <c r="L208" s="32" t="s">
        <v>30</v>
      </c>
    </row>
    <row r="209" spans="1:11" ht="15">
      <c r="A209" s="6" t="s">
        <v>0</v>
      </c>
      <c r="B209" s="16">
        <f t="shared" si="100"/>
        <v>6426380.57</v>
      </c>
      <c r="C209" s="16">
        <f t="shared" si="100"/>
        <v>6274768.5600000005</v>
      </c>
      <c r="D209" s="16">
        <f t="shared" si="100"/>
        <v>5303781.869999999</v>
      </c>
      <c r="E209" s="16">
        <f t="shared" si="100"/>
        <v>7655160.27</v>
      </c>
      <c r="F209" s="16">
        <f>SUM(F215+F221+F227+F233+F239+F245)</f>
        <v>7134707.18</v>
      </c>
      <c r="G209" s="16">
        <f t="shared" si="101"/>
        <v>8979684.47</v>
      </c>
      <c r="H209" s="16">
        <f t="shared" si="101"/>
        <v>8209676.790000001</v>
      </c>
      <c r="I209" s="16">
        <f t="shared" si="102"/>
        <v>6856297.600000001</v>
      </c>
      <c r="J209" s="16">
        <f t="shared" si="102"/>
        <v>8181526.43</v>
      </c>
      <c r="K209" s="16">
        <f t="shared" si="102"/>
        <v>65021983.74</v>
      </c>
    </row>
    <row r="210" spans="1:11" ht="15">
      <c r="A210" s="6" t="s">
        <v>8</v>
      </c>
      <c r="B210" s="8">
        <f aca="true" t="shared" si="103" ref="B210:J210">SUM(B209/B207/B271)</f>
        <v>61.88137284545017</v>
      </c>
      <c r="C210" s="8">
        <f t="shared" si="103"/>
        <v>64.35660061538462</v>
      </c>
      <c r="D210" s="8">
        <f t="shared" si="103"/>
        <v>55.00517789679923</v>
      </c>
      <c r="E210" s="8">
        <f t="shared" si="103"/>
        <v>80.99070313905139</v>
      </c>
      <c r="F210" s="8">
        <f t="shared" si="103"/>
        <v>86.4619316788191</v>
      </c>
      <c r="G210" s="8">
        <f t="shared" si="103"/>
        <v>101.70727515729504</v>
      </c>
      <c r="H210" s="8">
        <f t="shared" si="103"/>
        <v>92.23319615773511</v>
      </c>
      <c r="I210" s="8">
        <f t="shared" si="103"/>
        <v>74.46831323992616</v>
      </c>
      <c r="J210" s="8">
        <f t="shared" si="103"/>
        <v>92.66651296862612</v>
      </c>
      <c r="K210" s="8">
        <f>SUM(K209/K207/K271)</f>
        <v>78.12371325987623</v>
      </c>
    </row>
    <row r="211" spans="1:11" ht="15">
      <c r="A211" s="6" t="s">
        <v>9</v>
      </c>
      <c r="B211" s="17">
        <f aca="true" t="shared" si="104" ref="B211:K211">SUM(B209/B208)</f>
        <v>0.058938650233318506</v>
      </c>
      <c r="C211" s="17">
        <f t="shared" si="104"/>
        <v>0.0550526015293003</v>
      </c>
      <c r="D211" s="17">
        <f t="shared" si="104"/>
        <v>0.054856935830183876</v>
      </c>
      <c r="E211" s="17">
        <f t="shared" si="104"/>
        <v>0.06197654265875658</v>
      </c>
      <c r="F211" s="17">
        <f t="shared" si="104"/>
        <v>0.05763356463886817</v>
      </c>
      <c r="G211" s="17">
        <f t="shared" si="104"/>
        <v>0.06564895309382926</v>
      </c>
      <c r="H211" s="17">
        <f t="shared" si="104"/>
        <v>0.06392301689842048</v>
      </c>
      <c r="I211" s="17">
        <f t="shared" si="104"/>
        <v>0.05136924005060429</v>
      </c>
      <c r="J211" s="17">
        <f t="shared" si="104"/>
        <v>0.059513673608416404</v>
      </c>
      <c r="K211" s="17">
        <f t="shared" si="104"/>
        <v>0.05894125027234399</v>
      </c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14" t="s">
        <v>10</v>
      </c>
      <c r="B213" s="7">
        <v>730</v>
      </c>
      <c r="C213" s="7">
        <v>729</v>
      </c>
      <c r="D213" s="7">
        <v>723</v>
      </c>
      <c r="E213" s="23">
        <v>700</v>
      </c>
      <c r="F213" s="23">
        <v>707</v>
      </c>
      <c r="G213" s="23">
        <v>689</v>
      </c>
      <c r="H213" s="23">
        <v>714</v>
      </c>
      <c r="I213" s="23">
        <v>719</v>
      </c>
      <c r="J213" s="23">
        <v>726</v>
      </c>
      <c r="K213" s="7">
        <f>SUM(B213:J213)</f>
        <v>6437</v>
      </c>
    </row>
    <row r="214" spans="1:11" ht="15">
      <c r="A214" s="6" t="s">
        <v>7</v>
      </c>
      <c r="B214" s="8">
        <v>14904509.9</v>
      </c>
      <c r="C214" s="8">
        <v>15269186.3</v>
      </c>
      <c r="D214" s="8">
        <v>15890970.3</v>
      </c>
      <c r="E214" s="24">
        <v>17819651.15</v>
      </c>
      <c r="F214" s="24">
        <v>18075538.25</v>
      </c>
      <c r="G214" s="24">
        <v>20937846.3</v>
      </c>
      <c r="H214" s="24">
        <v>20183886.5</v>
      </c>
      <c r="I214" s="24">
        <v>19956296.9</v>
      </c>
      <c r="J214" s="24">
        <v>22742943.85</v>
      </c>
      <c r="K214" s="8">
        <f>SUM(B214:J214)</f>
        <v>165780829.45</v>
      </c>
    </row>
    <row r="215" spans="1:11" ht="15">
      <c r="A215" s="6" t="s">
        <v>0</v>
      </c>
      <c r="B215" s="8">
        <v>1106196.68</v>
      </c>
      <c r="C215" s="8">
        <v>1047669.06</v>
      </c>
      <c r="D215" s="8">
        <v>1199246.14</v>
      </c>
      <c r="E215" s="24">
        <v>1362165.22</v>
      </c>
      <c r="F215" s="24">
        <v>1320303.24</v>
      </c>
      <c r="G215" s="24">
        <v>1647781.1</v>
      </c>
      <c r="H215" s="24">
        <v>1591303.44</v>
      </c>
      <c r="I215" s="24">
        <v>1291290.26</v>
      </c>
      <c r="J215" s="24">
        <v>1688247.28</v>
      </c>
      <c r="K215" s="8">
        <f>SUM(B215:J215)</f>
        <v>12254202.419999998</v>
      </c>
    </row>
    <row r="216" spans="1:11" ht="15">
      <c r="A216" s="6" t="s">
        <v>8</v>
      </c>
      <c r="B216" s="8">
        <f aca="true" t="shared" si="105" ref="B216:J216">SUM(B215/B213/B271)</f>
        <v>48.88186831639417</v>
      </c>
      <c r="C216" s="8">
        <f t="shared" si="105"/>
        <v>47.90439231824417</v>
      </c>
      <c r="D216" s="8">
        <f t="shared" si="105"/>
        <v>54.97873231953003</v>
      </c>
      <c r="E216" s="8">
        <f t="shared" si="105"/>
        <v>62.77259078341014</v>
      </c>
      <c r="F216" s="8">
        <f t="shared" si="105"/>
        <v>68.70760699532583</v>
      </c>
      <c r="G216" s="8">
        <f t="shared" si="105"/>
        <v>78.28329204069563</v>
      </c>
      <c r="H216" s="8">
        <f t="shared" si="105"/>
        <v>74.29054341736695</v>
      </c>
      <c r="I216" s="8">
        <f t="shared" si="105"/>
        <v>57.93397011979003</v>
      </c>
      <c r="J216" s="8">
        <f t="shared" si="105"/>
        <v>77.51364921946741</v>
      </c>
      <c r="K216" s="8">
        <f>SUM(K215/K213/K271)</f>
        <v>63.24628856119909</v>
      </c>
    </row>
    <row r="217" spans="1:11" ht="15">
      <c r="A217" s="6" t="s">
        <v>9</v>
      </c>
      <c r="B217" s="17">
        <f>SUM(B215/B214)</f>
        <v>0.07421892349509593</v>
      </c>
      <c r="C217" s="17">
        <f>SUM(C215/C214)</f>
        <v>0.06861328687829292</v>
      </c>
      <c r="D217" s="17">
        <f>SUM(D215/D214)</f>
        <v>0.07546714375270086</v>
      </c>
      <c r="E217" s="26">
        <f aca="true" t="shared" si="106" ref="E217:J217">(E215/E214)</f>
        <v>0.07644174448386999</v>
      </c>
      <c r="F217" s="26">
        <f t="shared" si="106"/>
        <v>0.0730436472617904</v>
      </c>
      <c r="G217" s="26">
        <f t="shared" si="106"/>
        <v>0.07869869118296088</v>
      </c>
      <c r="H217" s="26">
        <f t="shared" si="106"/>
        <v>0.07884028876202806</v>
      </c>
      <c r="I217" s="26">
        <f t="shared" si="106"/>
        <v>0.06470590543278598</v>
      </c>
      <c r="J217" s="26">
        <f t="shared" si="106"/>
        <v>0.07423169538362115</v>
      </c>
      <c r="K217" s="17">
        <f>SUM(K215/K214)</f>
        <v>0.07391809089540056</v>
      </c>
    </row>
    <row r="218" spans="1:11" ht="15">
      <c r="A218" s="3"/>
      <c r="B218" s="8"/>
      <c r="C218" s="8"/>
      <c r="D218" s="8"/>
      <c r="E218" s="24" t="s">
        <v>30</v>
      </c>
      <c r="F218" s="24" t="s">
        <v>30</v>
      </c>
      <c r="G218" s="24" t="s">
        <v>30</v>
      </c>
      <c r="H218" s="24" t="s">
        <v>30</v>
      </c>
      <c r="I218" s="24" t="s">
        <v>30</v>
      </c>
      <c r="J218" s="24" t="s">
        <v>30</v>
      </c>
      <c r="K218" s="3"/>
    </row>
    <row r="219" spans="1:11" ht="15">
      <c r="A219" s="14" t="s">
        <v>11</v>
      </c>
      <c r="B219" s="7">
        <v>0</v>
      </c>
      <c r="C219" s="7">
        <v>0</v>
      </c>
      <c r="D219" s="7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7">
        <f>SUM(B219:J219)</f>
        <v>0</v>
      </c>
    </row>
    <row r="220" spans="1:11" ht="15">
      <c r="A220" s="6" t="s">
        <v>7</v>
      </c>
      <c r="B220" s="8">
        <v>0</v>
      </c>
      <c r="C220" s="8">
        <v>0</v>
      </c>
      <c r="D220" s="8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8">
        <f>SUM(B220:J220)</f>
        <v>0</v>
      </c>
    </row>
    <row r="221" spans="1:11" ht="15">
      <c r="A221" s="6" t="s">
        <v>0</v>
      </c>
      <c r="B221" s="8">
        <v>0</v>
      </c>
      <c r="C221" s="8">
        <v>0</v>
      </c>
      <c r="D221" s="8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8">
        <f>SUM(B221:J221)</f>
        <v>0</v>
      </c>
    </row>
    <row r="222" spans="1:11" ht="15">
      <c r="A222" s="6" t="s">
        <v>8</v>
      </c>
      <c r="B222" s="8">
        <v>0</v>
      </c>
      <c r="C222" s="8">
        <v>0</v>
      </c>
      <c r="D222" s="8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8">
        <v>0</v>
      </c>
    </row>
    <row r="223" spans="1:11" ht="15">
      <c r="A223" s="6" t="s">
        <v>9</v>
      </c>
      <c r="B223" s="21">
        <v>0</v>
      </c>
      <c r="C223" s="21">
        <v>0</v>
      </c>
      <c r="D223" s="21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17">
        <v>0</v>
      </c>
    </row>
    <row r="224" spans="1:11" ht="15">
      <c r="A224" s="3"/>
      <c r="B224" s="8"/>
      <c r="C224" s="8"/>
      <c r="D224" s="8"/>
      <c r="E224" s="24"/>
      <c r="F224" s="24"/>
      <c r="G224" s="24"/>
      <c r="H224" s="24"/>
      <c r="I224" s="24"/>
      <c r="J224" s="24"/>
      <c r="K224" s="3"/>
    </row>
    <row r="225" spans="1:11" ht="15">
      <c r="A225" s="14" t="s">
        <v>12</v>
      </c>
      <c r="B225" s="7">
        <v>1694</v>
      </c>
      <c r="C225" s="7">
        <v>1638</v>
      </c>
      <c r="D225" s="7">
        <v>1600</v>
      </c>
      <c r="E225" s="23">
        <v>1523</v>
      </c>
      <c r="F225" s="23">
        <v>1511</v>
      </c>
      <c r="G225" s="23">
        <v>1409</v>
      </c>
      <c r="H225" s="23">
        <v>1455</v>
      </c>
      <c r="I225" s="23">
        <v>1453</v>
      </c>
      <c r="J225" s="23">
        <v>1429</v>
      </c>
      <c r="K225" s="7">
        <f>SUM(B225:J225)</f>
        <v>13712</v>
      </c>
    </row>
    <row r="226" spans="1:11" ht="15">
      <c r="A226" s="6" t="s">
        <v>7</v>
      </c>
      <c r="B226" s="8">
        <v>44782303.25</v>
      </c>
      <c r="C226" s="8">
        <v>44657888.5</v>
      </c>
      <c r="D226" s="8">
        <v>40034973.25</v>
      </c>
      <c r="E226" s="24">
        <v>49242646.75</v>
      </c>
      <c r="F226" s="24">
        <v>48786512.5</v>
      </c>
      <c r="G226" s="24">
        <v>53450194</v>
      </c>
      <c r="H226" s="24">
        <v>50619424.6</v>
      </c>
      <c r="I226" s="24">
        <v>53053004.65</v>
      </c>
      <c r="J226" s="24">
        <v>53676880.55</v>
      </c>
      <c r="K226" s="8">
        <f>SUM(B226:J226)</f>
        <v>438303828.05</v>
      </c>
    </row>
    <row r="227" spans="1:11" ht="15">
      <c r="A227" s="6" t="s">
        <v>0</v>
      </c>
      <c r="B227" s="8">
        <v>2871011.08</v>
      </c>
      <c r="C227" s="8">
        <v>2669819.99</v>
      </c>
      <c r="D227" s="8">
        <v>2467486</v>
      </c>
      <c r="E227" s="24">
        <v>3151258.24</v>
      </c>
      <c r="F227" s="24">
        <v>3215276.23</v>
      </c>
      <c r="G227" s="24">
        <v>3678413.82</v>
      </c>
      <c r="H227" s="24">
        <v>3412672.46</v>
      </c>
      <c r="I227" s="24">
        <v>3101249.79</v>
      </c>
      <c r="J227" s="24">
        <v>3443242.3</v>
      </c>
      <c r="K227" s="8">
        <f>SUM(B227:J227)</f>
        <v>28010429.91</v>
      </c>
    </row>
    <row r="228" spans="1:11" ht="15">
      <c r="A228" s="6" t="s">
        <v>8</v>
      </c>
      <c r="B228" s="8">
        <f aca="true" t="shared" si="107" ref="B228:K228">SUM(B227/B225/B271)</f>
        <v>54.67134630765129</v>
      </c>
      <c r="C228" s="8">
        <f t="shared" si="107"/>
        <v>54.33089112739113</v>
      </c>
      <c r="D228" s="8">
        <f t="shared" si="107"/>
        <v>51.11629930394432</v>
      </c>
      <c r="E228" s="8">
        <f t="shared" si="107"/>
        <v>66.74556245101985</v>
      </c>
      <c r="F228" s="8">
        <f t="shared" si="107"/>
        <v>78.28965389449654</v>
      </c>
      <c r="G228" s="8">
        <f t="shared" si="107"/>
        <v>85.45517697197928</v>
      </c>
      <c r="H228" s="8">
        <f t="shared" si="107"/>
        <v>78.18264513172967</v>
      </c>
      <c r="I228" s="8">
        <f t="shared" si="107"/>
        <v>68.850871167551</v>
      </c>
      <c r="J228" s="8">
        <f t="shared" si="107"/>
        <v>80.31822486587357</v>
      </c>
      <c r="K228" s="8">
        <f t="shared" si="107"/>
        <v>67.86603462495688</v>
      </c>
    </row>
    <row r="229" spans="1:11" ht="15">
      <c r="A229" s="6" t="s">
        <v>9</v>
      </c>
      <c r="B229" s="17">
        <f>SUM(B227/B226)</f>
        <v>0.06411039342868101</v>
      </c>
      <c r="C229" s="17">
        <f>SUM(C227/C226)</f>
        <v>0.059783838414124754</v>
      </c>
      <c r="D229" s="17">
        <f>SUM(D227/D226)</f>
        <v>0.06163326211289526</v>
      </c>
      <c r="E229" s="26">
        <f aca="true" t="shared" si="108" ref="E229:J229">(E227/E226)</f>
        <v>0.0639944935534969</v>
      </c>
      <c r="F229" s="26">
        <f t="shared" si="108"/>
        <v>0.06590502303274906</v>
      </c>
      <c r="G229" s="26">
        <f t="shared" si="108"/>
        <v>0.06881946621185323</v>
      </c>
      <c r="H229" s="26">
        <f t="shared" si="108"/>
        <v>0.0674182388868956</v>
      </c>
      <c r="I229" s="26">
        <f t="shared" si="108"/>
        <v>0.05845568616630651</v>
      </c>
      <c r="J229" s="26">
        <f t="shared" si="108"/>
        <v>0.06414758578961423</v>
      </c>
      <c r="K229" s="17">
        <f>SUM(K227/K226)</f>
        <v>0.06390642316453754</v>
      </c>
    </row>
    <row r="230" spans="1:11" ht="15">
      <c r="A230" s="3"/>
      <c r="B230" s="8"/>
      <c r="C230" s="8"/>
      <c r="D230" s="8"/>
      <c r="E230" s="24"/>
      <c r="F230" s="24"/>
      <c r="G230" s="24"/>
      <c r="H230" s="24"/>
      <c r="I230" s="24"/>
      <c r="J230" s="24"/>
      <c r="K230" s="3"/>
    </row>
    <row r="231" spans="1:11" ht="15">
      <c r="A231" s="14" t="s">
        <v>13</v>
      </c>
      <c r="B231" s="9">
        <v>0</v>
      </c>
      <c r="C231" s="9">
        <v>0</v>
      </c>
      <c r="D231" s="9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7">
        <f>SUM(B231:J231)</f>
        <v>0</v>
      </c>
    </row>
    <row r="232" spans="1:11" ht="15">
      <c r="A232" s="6" t="s">
        <v>7</v>
      </c>
      <c r="B232" s="8">
        <v>0</v>
      </c>
      <c r="C232" s="8">
        <v>0</v>
      </c>
      <c r="D232" s="8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8">
        <f>SUM(B232:J232)</f>
        <v>0</v>
      </c>
    </row>
    <row r="233" spans="1:11" ht="15">
      <c r="A233" s="6" t="s">
        <v>0</v>
      </c>
      <c r="B233" s="8">
        <v>0</v>
      </c>
      <c r="C233" s="8">
        <v>0</v>
      </c>
      <c r="D233" s="8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8">
        <f>SUM(B233:J233)</f>
        <v>0</v>
      </c>
    </row>
    <row r="234" spans="1:11" ht="15">
      <c r="A234" s="6" t="s">
        <v>8</v>
      </c>
      <c r="B234" s="8">
        <v>0</v>
      </c>
      <c r="C234" s="8">
        <v>0</v>
      </c>
      <c r="D234" s="8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8">
        <v>0</v>
      </c>
    </row>
    <row r="235" spans="1:11" ht="15">
      <c r="A235" s="6" t="s">
        <v>9</v>
      </c>
      <c r="B235" s="21">
        <v>0</v>
      </c>
      <c r="C235" s="21">
        <v>0</v>
      </c>
      <c r="D235" s="21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17">
        <v>0</v>
      </c>
    </row>
    <row r="236" spans="1:11" ht="15">
      <c r="A236" s="3"/>
      <c r="B236" s="3"/>
      <c r="C236" s="3"/>
      <c r="D236" s="3"/>
      <c r="E236" s="25"/>
      <c r="F236" s="25"/>
      <c r="G236" s="25"/>
      <c r="H236" s="25"/>
      <c r="I236" s="25"/>
      <c r="J236" s="25"/>
      <c r="K236" s="3"/>
    </row>
    <row r="237" spans="1:11" ht="15">
      <c r="A237" s="14" t="s">
        <v>14</v>
      </c>
      <c r="B237" s="7">
        <v>846</v>
      </c>
      <c r="C237" s="7">
        <v>807</v>
      </c>
      <c r="D237" s="7">
        <v>803</v>
      </c>
      <c r="E237" s="23">
        <v>756</v>
      </c>
      <c r="F237" s="23">
        <v>756</v>
      </c>
      <c r="G237" s="23">
        <v>730</v>
      </c>
      <c r="H237" s="23">
        <v>737</v>
      </c>
      <c r="I237" s="23">
        <v>737</v>
      </c>
      <c r="J237" s="23">
        <v>727</v>
      </c>
      <c r="K237" s="7">
        <f>SUM(B237:J237)</f>
        <v>6899</v>
      </c>
    </row>
    <row r="238" spans="1:12" ht="15">
      <c r="A238" s="6" t="s">
        <v>7</v>
      </c>
      <c r="B238" s="8">
        <v>45168799</v>
      </c>
      <c r="C238" s="8">
        <v>49630864</v>
      </c>
      <c r="D238" s="8">
        <v>36409020</v>
      </c>
      <c r="E238" s="24">
        <v>50120196</v>
      </c>
      <c r="F238" s="24">
        <v>50458016</v>
      </c>
      <c r="G238" s="24">
        <v>56373236</v>
      </c>
      <c r="H238" s="24">
        <v>51943463</v>
      </c>
      <c r="I238" s="24">
        <v>54481372</v>
      </c>
      <c r="J238" s="24">
        <v>55276694</v>
      </c>
      <c r="K238" s="8">
        <f>SUM(B238:J238)</f>
        <v>449861660</v>
      </c>
      <c r="L238" s="32" t="s">
        <v>30</v>
      </c>
    </row>
    <row r="239" spans="1:12" ht="15">
      <c r="A239" s="6" t="s">
        <v>0</v>
      </c>
      <c r="B239" s="8">
        <v>2300987.81</v>
      </c>
      <c r="C239" s="8">
        <v>2342247.51</v>
      </c>
      <c r="D239" s="8">
        <v>1611175.73</v>
      </c>
      <c r="E239" s="24">
        <v>2766786.81</v>
      </c>
      <c r="F239" s="24">
        <v>2314808.26</v>
      </c>
      <c r="G239" s="24">
        <v>3344785.65</v>
      </c>
      <c r="H239" s="24">
        <v>2943372.89</v>
      </c>
      <c r="I239" s="24">
        <v>2293373.19</v>
      </c>
      <c r="J239" s="24">
        <v>2792943.35</v>
      </c>
      <c r="K239" s="8">
        <f>SUM(B239:J239)</f>
        <v>22710481.200000003</v>
      </c>
      <c r="L239" s="32" t="s">
        <v>30</v>
      </c>
    </row>
    <row r="240" spans="1:11" ht="15">
      <c r="A240" s="6" t="s">
        <v>8</v>
      </c>
      <c r="B240" s="8">
        <f aca="true" t="shared" si="109" ref="B240:J240">SUM(B239/B237/B271)</f>
        <v>87.73689506596507</v>
      </c>
      <c r="C240" s="8">
        <f t="shared" si="109"/>
        <v>96.74710904584882</v>
      </c>
      <c r="D240" s="8">
        <f t="shared" si="109"/>
        <v>66.50465667568295</v>
      </c>
      <c r="E240" s="8">
        <f t="shared" si="109"/>
        <v>118.05712621607783</v>
      </c>
      <c r="F240" s="8">
        <f t="shared" si="109"/>
        <v>112.6532629812615</v>
      </c>
      <c r="G240" s="8">
        <f t="shared" si="109"/>
        <v>149.98029953142165</v>
      </c>
      <c r="H240" s="8">
        <f t="shared" si="109"/>
        <v>133.1240565355043</v>
      </c>
      <c r="I240" s="8">
        <f t="shared" si="109"/>
        <v>100.37962051910534</v>
      </c>
      <c r="J240" s="8">
        <f t="shared" si="109"/>
        <v>128.05792526364056</v>
      </c>
      <c r="K240" s="8">
        <f>SUM(K239/K237/K271)</f>
        <v>109.36382614072339</v>
      </c>
    </row>
    <row r="241" spans="1:11" ht="15">
      <c r="A241" s="6" t="s">
        <v>9</v>
      </c>
      <c r="B241" s="17">
        <f>SUM(B239/B238)</f>
        <v>0.05094197456965814</v>
      </c>
      <c r="C241" s="17">
        <f>SUM(C239/C238)</f>
        <v>0.04719336560411279</v>
      </c>
      <c r="D241" s="17">
        <f>SUM(D239/D238)</f>
        <v>0.04425210373693112</v>
      </c>
      <c r="E241" s="26">
        <f aca="true" t="shared" si="110" ref="E241:J241">(E239/E238)</f>
        <v>0.05520303252604998</v>
      </c>
      <c r="F241" s="26">
        <f t="shared" si="110"/>
        <v>0.045875927028125714</v>
      </c>
      <c r="G241" s="26">
        <f t="shared" si="110"/>
        <v>0.059332865865638795</v>
      </c>
      <c r="H241" s="26">
        <f t="shared" si="110"/>
        <v>0.05666493375691952</v>
      </c>
      <c r="I241" s="26">
        <f t="shared" si="110"/>
        <v>0.04209462988560567</v>
      </c>
      <c r="J241" s="26">
        <f t="shared" si="110"/>
        <v>0.05052659896773132</v>
      </c>
      <c r="K241" s="17">
        <f>SUM(K239/K238)</f>
        <v>0.05048325567464452</v>
      </c>
    </row>
    <row r="242" spans="1:11" ht="15">
      <c r="A242" s="3"/>
      <c r="B242" s="3"/>
      <c r="C242" s="3"/>
      <c r="D242" s="3"/>
      <c r="E242" s="25"/>
      <c r="F242" s="25"/>
      <c r="G242" s="25"/>
      <c r="H242" s="25"/>
      <c r="I242" s="25"/>
      <c r="J242" s="25"/>
      <c r="K242" s="3"/>
    </row>
    <row r="243" spans="1:11" ht="15">
      <c r="A243" s="14" t="s">
        <v>15</v>
      </c>
      <c r="B243" s="7">
        <v>80</v>
      </c>
      <c r="C243" s="7">
        <v>76</v>
      </c>
      <c r="D243" s="7">
        <v>70</v>
      </c>
      <c r="E243" s="23">
        <v>70</v>
      </c>
      <c r="F243" s="23">
        <v>62</v>
      </c>
      <c r="G243" s="23">
        <v>62</v>
      </c>
      <c r="H243" s="23">
        <v>61</v>
      </c>
      <c r="I243" s="23">
        <v>61</v>
      </c>
      <c r="J243" s="23">
        <v>61</v>
      </c>
      <c r="K243" s="7">
        <f>SUM(B243:J243)</f>
        <v>603</v>
      </c>
    </row>
    <row r="244" spans="1:11" ht="15">
      <c r="A244" s="6" t="s">
        <v>7</v>
      </c>
      <c r="B244" s="8">
        <v>4179470</v>
      </c>
      <c r="C244" s="8">
        <v>4419755</v>
      </c>
      <c r="D244" s="8">
        <v>4348925</v>
      </c>
      <c r="E244" s="24">
        <v>6334565</v>
      </c>
      <c r="F244" s="24">
        <v>6474240</v>
      </c>
      <c r="G244" s="24">
        <v>6022085</v>
      </c>
      <c r="H244" s="24">
        <v>5683910</v>
      </c>
      <c r="I244" s="24">
        <v>5980205</v>
      </c>
      <c r="J244" s="24">
        <v>5776535</v>
      </c>
      <c r="K244" s="8">
        <f>SUM(B244:J244)</f>
        <v>49219690</v>
      </c>
    </row>
    <row r="245" spans="1:11" ht="15">
      <c r="A245" s="6" t="s">
        <v>0</v>
      </c>
      <c r="B245" s="8">
        <v>148185</v>
      </c>
      <c r="C245" s="8">
        <v>215032</v>
      </c>
      <c r="D245" s="8">
        <v>25874</v>
      </c>
      <c r="E245" s="24">
        <v>374950</v>
      </c>
      <c r="F245" s="24">
        <v>284319.45</v>
      </c>
      <c r="G245" s="24">
        <v>308703.9</v>
      </c>
      <c r="H245" s="24">
        <v>262328</v>
      </c>
      <c r="I245" s="24">
        <v>170384.36</v>
      </c>
      <c r="J245" s="24">
        <v>257093.5</v>
      </c>
      <c r="K245" s="8">
        <f>SUM(B245:J245)</f>
        <v>2046870.21</v>
      </c>
    </row>
    <row r="246" spans="1:11" ht="15">
      <c r="A246" s="6" t="s">
        <v>8</v>
      </c>
      <c r="B246" s="8">
        <f aca="true" t="shared" si="111" ref="B246:K246">SUM(B245/B243/B271)</f>
        <v>59.752016129032256</v>
      </c>
      <c r="C246" s="8">
        <f t="shared" si="111"/>
        <v>94.31228070175439</v>
      </c>
      <c r="D246" s="8">
        <f t="shared" si="111"/>
        <v>12.251527060940385</v>
      </c>
      <c r="E246" s="8">
        <f t="shared" si="111"/>
        <v>172.78801843317973</v>
      </c>
      <c r="F246" s="8">
        <f t="shared" si="111"/>
        <v>168.7195577867977</v>
      </c>
      <c r="G246" s="8">
        <f t="shared" si="111"/>
        <v>162.98183834010877</v>
      </c>
      <c r="H246" s="8">
        <f t="shared" si="111"/>
        <v>143.34863387978143</v>
      </c>
      <c r="I246" s="8">
        <f t="shared" si="111"/>
        <v>90.1027815970386</v>
      </c>
      <c r="J246" s="8">
        <f t="shared" si="111"/>
        <v>140.4882513661202</v>
      </c>
      <c r="K246" s="8">
        <f t="shared" si="111"/>
        <v>112.77335415943539</v>
      </c>
    </row>
    <row r="247" spans="1:11" ht="15">
      <c r="A247" s="6" t="s">
        <v>9</v>
      </c>
      <c r="B247" s="17">
        <f>SUM(B245/B244)</f>
        <v>0.035455452485602244</v>
      </c>
      <c r="C247" s="17">
        <f>SUM(C245/C244)</f>
        <v>0.04865247055549459</v>
      </c>
      <c r="D247" s="17">
        <f>SUM(D245/D244)</f>
        <v>0.005949516259765344</v>
      </c>
      <c r="E247" s="26">
        <f aca="true" t="shared" si="112" ref="E247:J247">(E245/E244)</f>
        <v>0.05919112046367825</v>
      </c>
      <c r="F247" s="26">
        <f t="shared" si="112"/>
        <v>0.04391549432829182</v>
      </c>
      <c r="G247" s="26">
        <f t="shared" si="112"/>
        <v>0.051261963256911854</v>
      </c>
      <c r="H247" s="26">
        <f t="shared" si="112"/>
        <v>0.04615273640856382</v>
      </c>
      <c r="I247" s="26">
        <f t="shared" si="112"/>
        <v>0.028491391181405985</v>
      </c>
      <c r="J247" s="26">
        <f t="shared" si="112"/>
        <v>0.04450652510544816</v>
      </c>
      <c r="K247" s="17">
        <f>SUM(K245/K244)</f>
        <v>0.041586410032245225</v>
      </c>
    </row>
    <row r="248" spans="1:11" ht="15">
      <c r="A248" s="3"/>
      <c r="B248" s="8"/>
      <c r="C248" s="8"/>
      <c r="D248" s="8"/>
      <c r="E248" s="8"/>
      <c r="F248" s="8"/>
      <c r="G248" s="8"/>
      <c r="H248" s="8"/>
      <c r="I248" s="8"/>
      <c r="J248" s="8"/>
      <c r="K248" s="3"/>
    </row>
    <row r="249" spans="1:11" ht="15">
      <c r="A249" s="14" t="s">
        <v>16</v>
      </c>
      <c r="B249" s="18">
        <f aca="true" t="shared" si="113" ref="B249:G249">SUM(B253+B259)</f>
        <v>60</v>
      </c>
      <c r="C249" s="18">
        <f t="shared" si="113"/>
        <v>60</v>
      </c>
      <c r="D249" s="18">
        <f t="shared" si="113"/>
        <v>58</v>
      </c>
      <c r="E249" s="18">
        <f t="shared" si="113"/>
        <v>55</v>
      </c>
      <c r="F249" s="18">
        <f t="shared" si="113"/>
        <v>55</v>
      </c>
      <c r="G249" s="18">
        <f t="shared" si="113"/>
        <v>52</v>
      </c>
      <c r="H249" s="18">
        <f>SUM(H253+H259)</f>
        <v>52</v>
      </c>
      <c r="I249" s="18">
        <f>SUM(I253+I259)</f>
        <v>52</v>
      </c>
      <c r="J249" s="18">
        <f>SUM(J253+J259)</f>
        <v>52</v>
      </c>
      <c r="K249" s="7">
        <f>SUM(B249:J249)</f>
        <v>496</v>
      </c>
    </row>
    <row r="250" spans="1:11" ht="15">
      <c r="A250" s="6" t="s">
        <v>0</v>
      </c>
      <c r="B250" s="19">
        <f aca="true" t="shared" si="114" ref="B250:G250">SUM(B255+B261)</f>
        <v>322392.5</v>
      </c>
      <c r="C250" s="19">
        <f t="shared" si="114"/>
        <v>391916</v>
      </c>
      <c r="D250" s="19">
        <f t="shared" si="114"/>
        <v>372831.5</v>
      </c>
      <c r="E250" s="19">
        <f t="shared" si="114"/>
        <v>413851.5</v>
      </c>
      <c r="F250" s="19">
        <f t="shared" si="114"/>
        <v>360186.75</v>
      </c>
      <c r="G250" s="19">
        <f t="shared" si="114"/>
        <v>387543.8</v>
      </c>
      <c r="H250" s="19">
        <f>SUM(H255+H261)</f>
        <v>337991.7</v>
      </c>
      <c r="I250" s="19">
        <f>SUM(I255+I261)</f>
        <v>399037.5</v>
      </c>
      <c r="J250" s="19">
        <f>SUM(J255+J261)</f>
        <v>323521.5</v>
      </c>
      <c r="K250" s="8">
        <f>SUM(B250:J250)</f>
        <v>3309272.75</v>
      </c>
    </row>
    <row r="251" spans="1:11" ht="15">
      <c r="A251" s="6" t="s">
        <v>8</v>
      </c>
      <c r="B251" s="20">
        <f aca="true" t="shared" si="115" ref="B251:J251">SUM(B250/B249/B271)</f>
        <v>173.3293010752688</v>
      </c>
      <c r="C251" s="20">
        <f t="shared" si="115"/>
        <v>217.73111111111112</v>
      </c>
      <c r="D251" s="20">
        <f t="shared" si="115"/>
        <v>213.06361651789285</v>
      </c>
      <c r="E251" s="20">
        <f t="shared" si="115"/>
        <v>242.7281524926686</v>
      </c>
      <c r="F251" s="20">
        <f t="shared" si="115"/>
        <v>240.94370860927154</v>
      </c>
      <c r="G251" s="20">
        <f t="shared" si="115"/>
        <v>243.9530404129422</v>
      </c>
      <c r="H251" s="20">
        <f t="shared" si="115"/>
        <v>216.66134615384618</v>
      </c>
      <c r="I251" s="20">
        <f t="shared" si="115"/>
        <v>247.54187344913151</v>
      </c>
      <c r="J251" s="20">
        <f t="shared" si="115"/>
        <v>207.3855769230769</v>
      </c>
      <c r="K251" s="20">
        <f>SUM(K250/K249/K271)</f>
        <v>221.65850056264068</v>
      </c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14" t="s">
        <v>17</v>
      </c>
      <c r="B253" s="7">
        <v>44</v>
      </c>
      <c r="C253" s="7">
        <v>44</v>
      </c>
      <c r="D253" s="7">
        <v>43</v>
      </c>
      <c r="E253" s="23">
        <v>41</v>
      </c>
      <c r="F253" s="23">
        <v>41</v>
      </c>
      <c r="G253" s="23">
        <v>38</v>
      </c>
      <c r="H253" s="23">
        <v>38</v>
      </c>
      <c r="I253" s="23">
        <v>38</v>
      </c>
      <c r="J253" s="23">
        <v>39</v>
      </c>
      <c r="K253" s="7">
        <f>SUM(B253:J253)</f>
        <v>366</v>
      </c>
    </row>
    <row r="254" spans="1:11" ht="15">
      <c r="A254" s="14" t="s">
        <v>18</v>
      </c>
      <c r="B254" s="8">
        <v>1040431.75</v>
      </c>
      <c r="C254" s="8">
        <v>1178036.5</v>
      </c>
      <c r="D254" s="8">
        <v>1110890.5</v>
      </c>
      <c r="E254" s="24">
        <v>1168402</v>
      </c>
      <c r="F254" s="24">
        <v>1165000</v>
      </c>
      <c r="G254" s="24">
        <v>1180372.05</v>
      </c>
      <c r="H254" s="24">
        <v>1077690.5</v>
      </c>
      <c r="I254" s="24">
        <v>1250084</v>
      </c>
      <c r="J254" s="24">
        <v>1053775.5</v>
      </c>
      <c r="K254" s="8">
        <f>SUM(B254:J254)</f>
        <v>10224682.8</v>
      </c>
    </row>
    <row r="255" spans="1:11" ht="15">
      <c r="A255" s="6" t="s">
        <v>0</v>
      </c>
      <c r="B255" s="8">
        <v>168164.5</v>
      </c>
      <c r="C255" s="8">
        <v>212159.5</v>
      </c>
      <c r="D255" s="8">
        <v>223190</v>
      </c>
      <c r="E255" s="24">
        <v>240414</v>
      </c>
      <c r="F255" s="24">
        <v>202297.75</v>
      </c>
      <c r="G255" s="24">
        <v>210273.8</v>
      </c>
      <c r="H255" s="24">
        <v>180483.7</v>
      </c>
      <c r="I255" s="24">
        <v>211961</v>
      </c>
      <c r="J255" s="24">
        <v>182650</v>
      </c>
      <c r="K255" s="8">
        <f>SUM(B255:J255)</f>
        <v>1831594.25</v>
      </c>
    </row>
    <row r="256" spans="1:11" ht="15">
      <c r="A256" s="6" t="s">
        <v>8</v>
      </c>
      <c r="B256" s="8">
        <f>SUM(B255/B253/B271)</f>
        <v>123.28775659824046</v>
      </c>
      <c r="C256" s="8">
        <f>SUM(C255/C253/C271)</f>
        <v>160.72689393939393</v>
      </c>
      <c r="D256" s="8">
        <f>SUM(D255/D253/D271)</f>
        <v>172.04060710238878</v>
      </c>
      <c r="E256" s="24">
        <f aca="true" t="shared" si="116" ref="E256:J256">(E255/E253)/E271</f>
        <v>189.15342250196696</v>
      </c>
      <c r="F256" s="24">
        <f t="shared" si="116"/>
        <v>181.53390225955238</v>
      </c>
      <c r="G256" s="24">
        <f t="shared" si="116"/>
        <v>181.12998535618914</v>
      </c>
      <c r="H256" s="24">
        <f t="shared" si="116"/>
        <v>158.3190350877193</v>
      </c>
      <c r="I256" s="24">
        <f t="shared" si="116"/>
        <v>179.93293718166385</v>
      </c>
      <c r="J256" s="24">
        <f t="shared" si="116"/>
        <v>156.11111111111111</v>
      </c>
      <c r="K256" s="8">
        <f>SUM(K255/K253/K271)</f>
        <v>166.25767024308772</v>
      </c>
    </row>
    <row r="257" spans="1:11" ht="15">
      <c r="A257" s="6" t="s">
        <v>9</v>
      </c>
      <c r="B257" s="17">
        <f>SUM(B255/B254)</f>
        <v>0.1616295350463882</v>
      </c>
      <c r="C257" s="17">
        <f>SUM(C255/C254)</f>
        <v>0.18009586290407809</v>
      </c>
      <c r="D257" s="17">
        <f>SUM(D255/D254)</f>
        <v>0.20091089085737973</v>
      </c>
      <c r="E257" s="26">
        <f aca="true" t="shared" si="117" ref="E257:J257">(E255/E254)</f>
        <v>0.2057630849656197</v>
      </c>
      <c r="F257" s="26">
        <f t="shared" si="117"/>
        <v>0.1736461373390558</v>
      </c>
      <c r="G257" s="26">
        <f t="shared" si="117"/>
        <v>0.1781419680345701</v>
      </c>
      <c r="H257" s="26">
        <f t="shared" si="117"/>
        <v>0.16747266492559784</v>
      </c>
      <c r="I257" s="26">
        <f t="shared" si="117"/>
        <v>0.1695574057423341</v>
      </c>
      <c r="J257" s="26">
        <f t="shared" si="117"/>
        <v>0.1733291388915381</v>
      </c>
      <c r="K257" s="17">
        <f>SUM(K255/K254)</f>
        <v>0.17913457911867933</v>
      </c>
    </row>
    <row r="258" spans="1:11" ht="15">
      <c r="A258" s="3"/>
      <c r="B258" s="3"/>
      <c r="C258" s="7"/>
      <c r="E258" s="25"/>
      <c r="F258" s="25"/>
      <c r="G258" s="25"/>
      <c r="H258" s="25"/>
      <c r="I258" s="25"/>
      <c r="J258" s="25"/>
      <c r="K258" s="3"/>
    </row>
    <row r="259" spans="1:11" ht="15">
      <c r="A259" s="14" t="s">
        <v>19</v>
      </c>
      <c r="B259" s="7">
        <v>16</v>
      </c>
      <c r="C259" s="7">
        <v>16</v>
      </c>
      <c r="D259" s="7">
        <v>15</v>
      </c>
      <c r="E259" s="23">
        <v>14</v>
      </c>
      <c r="F259" s="23">
        <v>14</v>
      </c>
      <c r="G259" s="23">
        <v>14</v>
      </c>
      <c r="H259" s="23">
        <v>14</v>
      </c>
      <c r="I259" s="23">
        <v>14</v>
      </c>
      <c r="J259" s="23">
        <v>13</v>
      </c>
      <c r="K259" s="7">
        <f>SUM(B259:J259)</f>
        <v>130</v>
      </c>
    </row>
    <row r="260" spans="1:13" ht="15">
      <c r="A260" s="14" t="s">
        <v>31</v>
      </c>
      <c r="B260" s="8">
        <v>381502</v>
      </c>
      <c r="C260" s="7">
        <v>406126.5</v>
      </c>
      <c r="D260" s="7">
        <v>345778.5</v>
      </c>
      <c r="E260" s="24">
        <v>377070.5</v>
      </c>
      <c r="F260" s="24">
        <v>366298</v>
      </c>
      <c r="G260" s="24">
        <v>379056</v>
      </c>
      <c r="H260" s="24">
        <v>350419</v>
      </c>
      <c r="I260" s="24">
        <v>389140</v>
      </c>
      <c r="J260" s="24">
        <v>324689</v>
      </c>
      <c r="K260" s="8">
        <f>SUM(B260:J260)</f>
        <v>3320079.5</v>
      </c>
      <c r="M260" t="s">
        <v>30</v>
      </c>
    </row>
    <row r="261" spans="1:11" ht="15">
      <c r="A261" s="6" t="s">
        <v>0</v>
      </c>
      <c r="B261" s="8">
        <v>154228</v>
      </c>
      <c r="C261" s="8">
        <v>179756.5</v>
      </c>
      <c r="D261" s="8">
        <v>149641.5</v>
      </c>
      <c r="E261" s="24">
        <v>173437.5</v>
      </c>
      <c r="F261" s="24">
        <v>157889</v>
      </c>
      <c r="G261" s="24">
        <v>177270</v>
      </c>
      <c r="H261" s="24">
        <v>157508</v>
      </c>
      <c r="I261" s="24">
        <v>187076.5</v>
      </c>
      <c r="J261" s="24">
        <v>140871.5</v>
      </c>
      <c r="K261" s="8">
        <f>SUM(B261:J261)</f>
        <v>1477678.5</v>
      </c>
    </row>
    <row r="262" spans="1:14" ht="15">
      <c r="A262" s="6" t="s">
        <v>8</v>
      </c>
      <c r="B262" s="24">
        <f>B261/B259/B271</f>
        <v>310.94354838709677</v>
      </c>
      <c r="C262" s="24">
        <f>C261/C259/C271</f>
        <v>374.4927083333333</v>
      </c>
      <c r="D262" s="24">
        <f>D261/D259/D271</f>
        <v>330.6629101756712</v>
      </c>
      <c r="E262" s="24">
        <f aca="true" t="shared" si="118" ref="E262:K262">(E261/E259)/E271</f>
        <v>399.62557603686633</v>
      </c>
      <c r="F262" s="24">
        <f t="shared" si="118"/>
        <v>414.9295700620204</v>
      </c>
      <c r="G262" s="24">
        <f t="shared" si="118"/>
        <v>414.4727612812719</v>
      </c>
      <c r="H262" s="24">
        <f t="shared" si="118"/>
        <v>375.0190476190476</v>
      </c>
      <c r="I262" s="24">
        <f t="shared" si="118"/>
        <v>431.0518433179724</v>
      </c>
      <c r="J262" s="24">
        <f t="shared" si="118"/>
        <v>361.20897435897433</v>
      </c>
      <c r="K262" s="24">
        <f t="shared" si="118"/>
        <v>377.63314592384364</v>
      </c>
      <c r="M262" t="s">
        <v>32</v>
      </c>
      <c r="N262" t="s">
        <v>33</v>
      </c>
    </row>
    <row r="263" spans="1:14" ht="15">
      <c r="A263" s="6" t="s">
        <v>9</v>
      </c>
      <c r="B263" s="26">
        <v>0.16</v>
      </c>
      <c r="C263" s="26">
        <v>0.2059</v>
      </c>
      <c r="D263" s="26">
        <v>0.1695</v>
      </c>
      <c r="E263" s="26">
        <v>0.1772</v>
      </c>
      <c r="F263" s="26">
        <v>0.134</v>
      </c>
      <c r="G263" s="26">
        <v>0.195</v>
      </c>
      <c r="H263" s="26">
        <v>0.1744</v>
      </c>
      <c r="I263" s="26">
        <v>0.1807</v>
      </c>
      <c r="J263" s="26">
        <v>0.0843</v>
      </c>
      <c r="K263" s="21">
        <f>M263/N263</f>
        <v>0.1669737115475175</v>
      </c>
      <c r="L263" s="27"/>
      <c r="M263">
        <f>43316+58708.5+40028.5+43869.5+32171+48917+40759+44595.5+16926.5</f>
        <v>369291.5</v>
      </c>
      <c r="N263">
        <f>270572+285078.5+236165.5+247502.5+240580+250703+233670+246659+200744</f>
        <v>2211674.5</v>
      </c>
    </row>
    <row r="264" spans="1:11" ht="15">
      <c r="A264" s="3"/>
      <c r="B264" s="3"/>
      <c r="C264" s="3"/>
      <c r="D264" s="8"/>
      <c r="E264" s="9"/>
      <c r="F264" s="9"/>
      <c r="G264" s="9"/>
      <c r="H264" s="9"/>
      <c r="I264" s="9"/>
      <c r="J264" s="9"/>
      <c r="K264" s="3"/>
    </row>
    <row r="265" spans="1:11" ht="15">
      <c r="A265" s="3" t="s">
        <v>20</v>
      </c>
      <c r="B265" s="18">
        <f aca="true" t="shared" si="119" ref="B265:G265">SUM(B207+B249)</f>
        <v>3410</v>
      </c>
      <c r="C265" s="18">
        <f t="shared" si="119"/>
        <v>3310</v>
      </c>
      <c r="D265" s="18">
        <f t="shared" si="119"/>
        <v>3254</v>
      </c>
      <c r="E265" s="18">
        <f t="shared" si="119"/>
        <v>3104</v>
      </c>
      <c r="F265" s="18">
        <f t="shared" si="119"/>
        <v>3091</v>
      </c>
      <c r="G265" s="18">
        <f t="shared" si="119"/>
        <v>2942</v>
      </c>
      <c r="H265" s="18">
        <f>SUM(H207+H249)</f>
        <v>3019</v>
      </c>
      <c r="I265" s="18">
        <f>SUM(I207+I249)</f>
        <v>3022</v>
      </c>
      <c r="J265" s="18">
        <f>SUM(J207+J249)</f>
        <v>2995</v>
      </c>
      <c r="K265" s="7">
        <f>SUM(B265:J265)</f>
        <v>28147</v>
      </c>
    </row>
    <row r="266" spans="1:11" ht="15">
      <c r="A266" s="14" t="s">
        <v>21</v>
      </c>
      <c r="B266" s="8">
        <f aca="true" t="shared" si="120" ref="B266:G266">B209+B250</f>
        <v>6748773.07</v>
      </c>
      <c r="C266" s="8">
        <f t="shared" si="120"/>
        <v>6666684.5600000005</v>
      </c>
      <c r="D266" s="8">
        <f t="shared" si="120"/>
        <v>5676613.369999999</v>
      </c>
      <c r="E266" s="8">
        <f t="shared" si="120"/>
        <v>8069011.77</v>
      </c>
      <c r="F266" s="8">
        <f t="shared" si="120"/>
        <v>7494893.93</v>
      </c>
      <c r="G266" s="8">
        <f t="shared" si="120"/>
        <v>9367228.270000001</v>
      </c>
      <c r="H266" s="8">
        <f>H209+H250</f>
        <v>8547668.49</v>
      </c>
      <c r="I266" s="8">
        <f>I209+I250</f>
        <v>7255335.100000001</v>
      </c>
      <c r="J266" s="8">
        <f>J209+J250</f>
        <v>8505047.93</v>
      </c>
      <c r="K266" s="8">
        <f>SUM(B266:J266)</f>
        <v>68331256.49000001</v>
      </c>
    </row>
    <row r="267" spans="1:11" ht="15">
      <c r="A267" s="14" t="s">
        <v>8</v>
      </c>
      <c r="B267" s="8">
        <f aca="true" t="shared" si="121" ref="B267:J267">SUM(B266/B265/B271)</f>
        <v>63.84233345946458</v>
      </c>
      <c r="C267" s="8">
        <f t="shared" si="121"/>
        <v>67.13680322255792</v>
      </c>
      <c r="D267" s="8">
        <f t="shared" si="121"/>
        <v>57.822445702583934</v>
      </c>
      <c r="E267" s="8">
        <f t="shared" si="121"/>
        <v>83.85654067592284</v>
      </c>
      <c r="F267" s="8">
        <f t="shared" si="121"/>
        <v>89.21071774519726</v>
      </c>
      <c r="G267" s="8">
        <f t="shared" si="121"/>
        <v>104.22147631069194</v>
      </c>
      <c r="H267" s="8">
        <f t="shared" si="121"/>
        <v>94.37637727724412</v>
      </c>
      <c r="I267" s="8">
        <f t="shared" si="121"/>
        <v>77.44641553340024</v>
      </c>
      <c r="J267" s="8">
        <f t="shared" si="121"/>
        <v>94.65829638286031</v>
      </c>
      <c r="K267" s="8">
        <f>SUM(K266/K265/K271)</f>
        <v>80.65305047173437</v>
      </c>
    </row>
    <row r="268" spans="1:11" ht="15">
      <c r="A268" s="14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14" t="s">
        <v>22</v>
      </c>
      <c r="B269" s="8">
        <v>182315.56</v>
      </c>
      <c r="C269" s="8">
        <v>736266.9</v>
      </c>
      <c r="D269" s="8">
        <v>700214.13</v>
      </c>
      <c r="E269" s="8">
        <v>1136922.4</v>
      </c>
      <c r="F269" s="8">
        <v>997114.02</v>
      </c>
      <c r="G269" s="8">
        <v>1365485</v>
      </c>
      <c r="H269" s="8">
        <v>1293768.33</v>
      </c>
      <c r="I269" s="8">
        <v>1066361.83</v>
      </c>
      <c r="J269" s="8">
        <v>1327712.22</v>
      </c>
      <c r="K269" s="8">
        <f>SUM(B269:J269)</f>
        <v>8806160.39</v>
      </c>
    </row>
    <row r="270" spans="1:11" ht="15">
      <c r="A270" s="14" t="s">
        <v>23</v>
      </c>
      <c r="B270" s="7">
        <v>12</v>
      </c>
      <c r="C270" s="7">
        <v>12</v>
      </c>
      <c r="D270" s="7">
        <v>12</v>
      </c>
      <c r="E270" s="7">
        <v>12</v>
      </c>
      <c r="F270" s="7">
        <v>11</v>
      </c>
      <c r="G270" s="7">
        <v>11</v>
      </c>
      <c r="H270" s="7">
        <v>11</v>
      </c>
      <c r="I270" s="7">
        <v>11</v>
      </c>
      <c r="J270" s="7">
        <v>11</v>
      </c>
      <c r="K270" s="7">
        <f>SUM(B270:J270)</f>
        <v>103</v>
      </c>
    </row>
    <row r="271" spans="1:12" ht="15">
      <c r="A271" s="14" t="s">
        <v>24</v>
      </c>
      <c r="B271" s="8">
        <v>31</v>
      </c>
      <c r="C271" s="8">
        <v>30</v>
      </c>
      <c r="D271" s="8">
        <v>30.17</v>
      </c>
      <c r="E271" s="8">
        <v>31</v>
      </c>
      <c r="F271" s="8">
        <v>27.18</v>
      </c>
      <c r="G271" s="8">
        <v>30.55</v>
      </c>
      <c r="H271" s="8">
        <v>30</v>
      </c>
      <c r="I271" s="8">
        <v>31</v>
      </c>
      <c r="J271" s="8">
        <v>30</v>
      </c>
      <c r="K271" s="8">
        <f>AVERAGE(B271:J271)</f>
        <v>30.099999999999998</v>
      </c>
      <c r="L271" s="33"/>
    </row>
    <row r="272" spans="2:10" ht="15">
      <c r="B272" s="1"/>
      <c r="C272" s="1"/>
      <c r="E272" s="1"/>
      <c r="F272" s="1"/>
      <c r="G272" s="1"/>
      <c r="H272" s="1"/>
      <c r="I272" s="1"/>
      <c r="J272" s="1"/>
    </row>
    <row r="273" spans="5:10" ht="15">
      <c r="E273" s="2"/>
      <c r="F273" s="2"/>
      <c r="G273" s="2"/>
      <c r="H273" s="2"/>
      <c r="I273" s="2"/>
      <c r="J273" s="2"/>
    </row>
    <row r="274" spans="2:10" ht="15">
      <c r="B274" s="2"/>
      <c r="C274" s="2"/>
      <c r="D274" s="2"/>
      <c r="E274" s="2"/>
      <c r="F274" s="2"/>
      <c r="G274" s="2"/>
      <c r="H274" s="2"/>
      <c r="I274" s="2"/>
      <c r="J274" s="2"/>
    </row>
  </sheetData>
  <printOptions horizontalCentered="1" verticalCentered="1"/>
  <pageMargins left="0.75" right="0.75" top="1" bottom="1" header="0.5" footer="0.5"/>
  <pageSetup fitToHeight="4" horizontalDpi="600" verticalDpi="600" orientation="landscape" scale="48" r:id="rId1"/>
  <rowBreaks count="3" manualBreakCount="3">
    <brk id="68" max="9" man="1"/>
    <brk id="136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Maren Rubino</cp:lastModifiedBy>
  <cp:lastPrinted>1998-07-01T13:01:28Z</cp:lastPrinted>
  <dcterms:created xsi:type="dcterms:W3CDTF">1997-08-11T22:24:12Z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