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35" activeTab="0"/>
  </bookViews>
  <sheets>
    <sheet name="Gaming Fund" sheetId="1" r:id="rId1"/>
  </sheets>
  <definedNames>
    <definedName name="HTML1_1" hidden="1">"'[NOV96.XLS]Inc. Stmt'!$A$1:$F$58"</definedName>
    <definedName name="HTML1_10" hidden="1">""</definedName>
    <definedName name="HTML1_11" hidden="1">1</definedName>
    <definedName name="HTML1_12" hidden="1">"S:\ACCTG\MyHTML.htm"</definedName>
    <definedName name="HTML1_2" hidden="1">1</definedName>
    <definedName name="HTML1_3" hidden="1">"INCOME STATEMENT"</definedName>
    <definedName name="HTML1_4" hidden="1">"INCOME STATEMENT"</definedName>
    <definedName name="HTML1_5" hidden="1">""</definedName>
    <definedName name="HTML1_6" hidden="1">-4146</definedName>
    <definedName name="HTML1_7" hidden="1">-4146</definedName>
    <definedName name="HTML1_8" hidden="1">"1/3/97"</definedName>
    <definedName name="HTML1_9" hidden="1">"PC User"</definedName>
    <definedName name="HTML2_1" hidden="1">"'[NOV96.XLS]Var. Anal'!$D$23:$E$38"</definedName>
    <definedName name="HTML2_10" hidden="1">""</definedName>
    <definedName name="HTML2_11" hidden="1">1</definedName>
    <definedName name="HTML2_12" hidden="1">"S:\ACCTG\Myhtml.htm"</definedName>
    <definedName name="HTML2_2" hidden="1">1</definedName>
    <definedName name="HTML2_3" hidden="1">"NOV96"</definedName>
    <definedName name="HTML2_4" hidden="1">"Var. Anal"</definedName>
    <definedName name="HTML2_5" hidden="1">""</definedName>
    <definedName name="HTML2_6" hidden="1">-4146</definedName>
    <definedName name="HTML2_7" hidden="1">-4146</definedName>
    <definedName name="HTML2_8" hidden="1">"1/3/97"</definedName>
    <definedName name="HTML2_9" hidden="1">"PC User"</definedName>
    <definedName name="HTMLCount" hidden="1">2</definedName>
    <definedName name="_xlnm.Print_Area" localSheetId="0">'Gaming Fund'!$A$1:$AM$27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<sst xmlns="http://schemas.openxmlformats.org/spreadsheetml/2006/main" count="80" uniqueCount="33">
  <si>
    <t>Colorado Historical Society</t>
  </si>
  <si>
    <t>City of Black Hawk</t>
  </si>
  <si>
    <t>City of Central City</t>
  </si>
  <si>
    <t xml:space="preserve">City of Cripple Creek </t>
  </si>
  <si>
    <t>Gilpin County</t>
  </si>
  <si>
    <t>Teller County</t>
  </si>
  <si>
    <t>Total Distribution</t>
  </si>
  <si>
    <t>Total</t>
  </si>
  <si>
    <t>COLORADO DIVISION OF GAMING</t>
  </si>
  <si>
    <t>General Fund</t>
  </si>
  <si>
    <t>LIMITED GAMING FUND DISTRIBUTIONS</t>
  </si>
  <si>
    <t>Community College System</t>
  </si>
  <si>
    <t>Other Community Colleges &amp; Institutions</t>
  </si>
  <si>
    <t>THROUGH FY 2016</t>
  </si>
  <si>
    <t>Cities of Black Hawk, Central and Cripple Creek</t>
  </si>
  <si>
    <t>Counties of Gilpin and Teller</t>
  </si>
  <si>
    <t>Subtotal Limited Gaming Distribution</t>
  </si>
  <si>
    <t>Subtotal Extended Limited Gaming Distribution</t>
  </si>
  <si>
    <t>Distribution Percent by Fund</t>
  </si>
  <si>
    <t>Distribution Percent by Total</t>
  </si>
  <si>
    <t>City Totals</t>
  </si>
  <si>
    <t xml:space="preserve">Totals Both Funds </t>
  </si>
  <si>
    <t>City of Cripple Creek - Extended Limited Gaming</t>
  </si>
  <si>
    <t>City of Central City - Extended Limited Gaming</t>
  </si>
  <si>
    <t>City of Black Hawk - Extended Limited Gaming</t>
  </si>
  <si>
    <t>Gilpin County - Extended Limited Gaming</t>
  </si>
  <si>
    <t>Teller County  - Extended Limited Gaming</t>
  </si>
  <si>
    <t>County Totals</t>
  </si>
  <si>
    <t>Black Hawk Totals</t>
  </si>
  <si>
    <t>Central City Totals</t>
  </si>
  <si>
    <t>Cripple Creek Totals</t>
  </si>
  <si>
    <t>Gilpin County Total</t>
  </si>
  <si>
    <t>Teller County Total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</si>
</sst>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.00"/>
    <numFmt numFmtId="165" formatCode="#.00"/>
    <numFmt numFmtId="166" formatCode="%#.00"/>
    <numFmt numFmtId="167" formatCode="General_)"/>
    <numFmt numFmtId="168" formatCode="0.00_)"/>
    <numFmt numFmtId="169" formatCode="#,##0."/>
    <numFmt numFmtId="170" formatCode="&quot;$&quot;#."/>
    <numFmt numFmtId="171" formatCode="0_)"/>
    <numFmt numFmtId="172" formatCode="0.0%"/>
    <numFmt numFmtId="173" formatCode="_(* #,##0.0_);_(* \(#,##0.0\);_(* &quot;-&quot;??_);_(@_)"/>
    <numFmt numFmtId="174" formatCode="_(* #,##0_);_(* \(#,##0\);_(* &quot;-&quot;??_);_(@_)"/>
    <numFmt numFmtId="175" formatCode="_(&quot;$&quot;* #,##0_);_(&quot;$&quot;* \(#,##0\);_(&quot;$&quot;* &quot;-&quot;??_);_(@_)"/>
    <numFmt numFmtId="176" formatCode="_(&quot;$&quot;* #,##0.000_);_(&quot;$&quot;* \(#,##0.000\);_(&quot;$&quot;* &quot;-&quot;??_);_(@_)"/>
    <numFmt numFmtId="177" formatCode="_(&quot;$&quot;* #,##0.0000_);_(&quot;$&quot;* \(#,##0.0000\);_(&quot;$&quot;* &quot;-&quot;??_);_(@_)"/>
    <numFmt numFmtId="178" formatCode="_(&quot;$&quot;* #,##0.0_);_(&quot;$&quot;* \(#,##0.0\);_(&quot;$&quot;* &quot;-&quot;??_);_(@_)"/>
    <numFmt numFmtId="179" formatCode="#,##0.0_);\(#,##0.0\)"/>
    <numFmt numFmtId="180" formatCode="#,##0.000_);\(#,##0.000\)"/>
    <numFmt numFmtId="181" formatCode="_(* #,##0.000_);_(* \(#,##0.000\);_(* &quot;-&quot;??_);_(@_)"/>
    <numFmt numFmtId="182" formatCode="_(* #,##0.0000_);_(* \(#,##0.0000\);_(* &quot;-&quot;??_);_(@_)"/>
    <numFmt numFmtId="183" formatCode="0.000"/>
    <numFmt numFmtId="184" formatCode="_(* #,##0.00000_);_(* \(#,##0.00000\);_(* &quot;-&quot;??_);_(@_)"/>
    <numFmt numFmtId="185" formatCode="0.000%"/>
    <numFmt numFmtId="186" formatCode="0.0000%"/>
    <numFmt numFmtId="187" formatCode="0.00000%"/>
    <numFmt numFmtId="188" formatCode="0.000000%"/>
    <numFmt numFmtId="189" formatCode="0.0000000%"/>
    <numFmt numFmtId="190" formatCode="_(&quot;$&quot;* #,##0.00000_);_(&quot;$&quot;* \(#,##0.00000\);_(&quot;$&quot;* &quot;-&quot;??_);_(@_)"/>
    <numFmt numFmtId="191" formatCode="_(&quot;$&quot;* #,##0.000000_);_(&quot;$&quot;* \(#,##0.000000\);_(&quot;$&quot;* &quot;-&quot;??_);_(@_)"/>
    <numFmt numFmtId="192" formatCode="_(&quot;$&quot;* #,##0.0000000_);_(&quot;$&quot;* \(#,##0.0000000\);_(&quot;$&quot;* &quot;-&quot;??_);_(@_)"/>
    <numFmt numFmtId="193" formatCode="#,##0.0"/>
    <numFmt numFmtId="194" formatCode="0.0"/>
    <numFmt numFmtId="195" formatCode="#."/>
    <numFmt numFmtId="196" formatCode="#,##0.000"/>
    <numFmt numFmtId="197" formatCode="0.0000"/>
    <numFmt numFmtId="198" formatCode="0.00000000%"/>
    <numFmt numFmtId="199" formatCode="0.000000000%"/>
    <numFmt numFmtId="200" formatCode="0.0000000000%"/>
    <numFmt numFmtId="201" formatCode="#,##0.0000_);\(#,##0.0000\)"/>
    <numFmt numFmtId="202" formatCode="0.00_);\(0.00\)"/>
    <numFmt numFmtId="203" formatCode="0.000_);\(0.000\)"/>
    <numFmt numFmtId="204" formatCode="0.0000_);\(0.0000\)"/>
    <numFmt numFmtId="205" formatCode="0.0_);\(0.0\)"/>
    <numFmt numFmtId="206" formatCode="0_);\(0\)"/>
    <numFmt numFmtId="207" formatCode="0_);[Red]\(0\)"/>
    <numFmt numFmtId="208" formatCode="0.0_)"/>
    <numFmt numFmtId="209" formatCode="mmmm\ d\,\ yyyy"/>
    <numFmt numFmtId="210" formatCode="_(* #,##0.000_);_(* \(#,##0.000\);_(* &quot;-&quot;???_);_(@_)"/>
    <numFmt numFmtId="211" formatCode="mmmm\-yy"/>
    <numFmt numFmtId="212" formatCode="0.0000000"/>
    <numFmt numFmtId="213" formatCode="0.000000"/>
    <numFmt numFmtId="214" formatCode="0.00000"/>
    <numFmt numFmtId="215" formatCode="00000"/>
    <numFmt numFmtId="216" formatCode="0.00000000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[$-409]dddd\,\ mmmm\ dd\,\ yyyy"/>
    <numFmt numFmtId="222" formatCode="[$-409]h:mm:ss\ AM/PM"/>
  </numFmts>
  <fonts count="40">
    <font>
      <sz val="10"/>
      <name val="Helvetica"/>
      <family val="0"/>
    </font>
    <font>
      <b/>
      <sz val="10"/>
      <name val="Helvetica"/>
      <family val="0"/>
    </font>
    <font>
      <i/>
      <sz val="10"/>
      <name val="Helvetica"/>
      <family val="0"/>
    </font>
    <font>
      <b/>
      <i/>
      <sz val="10"/>
      <name val="Helvetica"/>
      <family val="0"/>
    </font>
    <font>
      <sz val="1"/>
      <color indexed="8"/>
      <name val="Courier"/>
      <family val="0"/>
    </font>
    <font>
      <i/>
      <sz val="1"/>
      <color indexed="8"/>
      <name val="Courier"/>
      <family val="0"/>
    </font>
    <font>
      <b/>
      <sz val="1"/>
      <color indexed="8"/>
      <name val="Courier"/>
      <family val="0"/>
    </font>
    <font>
      <u val="single"/>
      <sz val="10"/>
      <color indexed="12"/>
      <name val="Helvetica"/>
      <family val="0"/>
    </font>
    <font>
      <u val="single"/>
      <sz val="10"/>
      <color indexed="36"/>
      <name val="Helvetica"/>
      <family val="0"/>
    </font>
    <font>
      <sz val="10"/>
      <color indexed="8"/>
      <name val="Arial"/>
      <family val="2"/>
    </font>
    <font>
      <sz val="10"/>
      <color indexed="8"/>
      <name val="Helvetica"/>
      <family val="2"/>
    </font>
    <font>
      <b/>
      <sz val="10"/>
      <color indexed="8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uble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4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4" fillId="0" borderId="0">
      <alignment/>
      <protection locked="0"/>
    </xf>
    <xf numFmtId="0" fontId="4" fillId="0" borderId="0">
      <alignment/>
      <protection locked="0"/>
    </xf>
    <xf numFmtId="0" fontId="31" fillId="0" borderId="0" applyNumberFormat="0" applyFill="0" applyBorder="0" applyAlignment="0" applyProtection="0"/>
    <xf numFmtId="0" fontId="4" fillId="0" borderId="0">
      <alignment/>
      <protection locked="0"/>
    </xf>
    <xf numFmtId="0" fontId="4" fillId="0" borderId="0">
      <alignment/>
      <protection locked="0"/>
    </xf>
    <xf numFmtId="0" fontId="5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5" fillId="0" borderId="0">
      <alignment/>
      <protection locked="0"/>
    </xf>
    <xf numFmtId="165" fontId="4" fillId="0" borderId="0">
      <alignment/>
      <protection locked="0"/>
    </xf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4" fillId="0" borderId="0">
      <alignment/>
      <protection locked="0"/>
    </xf>
    <xf numFmtId="0" fontId="4" fillId="0" borderId="0">
      <alignment/>
      <protection locked="0"/>
    </xf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>
      <alignment/>
      <protection locked="0"/>
    </xf>
    <xf numFmtId="0" fontId="6" fillId="0" borderId="0">
      <alignment/>
      <protection locked="0"/>
    </xf>
    <xf numFmtId="0" fontId="7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4" applyNumberFormat="0" applyFill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0" fontId="37" fillId="27" borderId="6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7">
      <alignment/>
      <protection locked="0"/>
    </xf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43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4" fontId="1" fillId="0" borderId="7" xfId="42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left"/>
    </xf>
    <xf numFmtId="174" fontId="1" fillId="0" borderId="0" xfId="42" applyNumberFormat="1" applyFont="1" applyAlignment="1">
      <alignment/>
    </xf>
    <xf numFmtId="0" fontId="1" fillId="0" borderId="7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1" fillId="0" borderId="7" xfId="42" applyNumberFormat="1" applyFont="1" applyBorder="1" applyAlignment="1">
      <alignment horizontal="right"/>
    </xf>
    <xf numFmtId="3" fontId="10" fillId="0" borderId="0" xfId="0" applyNumberFormat="1" applyFont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10" fontId="10" fillId="0" borderId="0" xfId="72" applyNumberFormat="1" applyFont="1" applyAlignment="1">
      <alignment horizontal="right"/>
    </xf>
    <xf numFmtId="4" fontId="1" fillId="0" borderId="0" xfId="0" applyNumberFormat="1" applyFont="1" applyBorder="1" applyAlignment="1">
      <alignment horizontal="left" wrapText="1"/>
    </xf>
    <xf numFmtId="3" fontId="11" fillId="0" borderId="0" xfId="0" applyNumberFormat="1" applyFont="1" applyAlignment="1">
      <alignment horizontal="right"/>
    </xf>
    <xf numFmtId="10" fontId="10" fillId="0" borderId="0" xfId="72" applyNumberFormat="1" applyFont="1" applyAlignment="1">
      <alignment horizontal="center"/>
    </xf>
    <xf numFmtId="3" fontId="10" fillId="0" borderId="0" xfId="0" applyNumberFormat="1" applyFont="1" applyAlignment="1">
      <alignment horizontal="center"/>
    </xf>
    <xf numFmtId="10" fontId="11" fillId="0" borderId="0" xfId="72" applyNumberFormat="1" applyFont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185" fontId="10" fillId="0" borderId="0" xfId="72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0" fillId="0" borderId="0" xfId="72" applyNumberFormat="1" applyFont="1" applyAlignment="1">
      <alignment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2" xfId="50"/>
    <cellStyle name="F3" xfId="51"/>
    <cellStyle name="F4" xfId="52"/>
    <cellStyle name="F5" xfId="53"/>
    <cellStyle name="F6" xfId="54"/>
    <cellStyle name="F7" xfId="55"/>
    <cellStyle name="F8" xfId="56"/>
    <cellStyle name="Fixed" xfId="57"/>
    <cellStyle name="Followed Hyperlink" xfId="58"/>
    <cellStyle name="Good" xfId="59"/>
    <cellStyle name="Heading 1" xfId="60"/>
    <cellStyle name="Heading 2" xfId="61"/>
    <cellStyle name="Heading 3" xfId="62"/>
    <cellStyle name="Heading 4" xfId="63"/>
    <cellStyle name="Heading1" xfId="64"/>
    <cellStyle name="Heading2" xfId="65"/>
    <cellStyle name="Hyperlink" xfId="66"/>
    <cellStyle name="Input" xfId="67"/>
    <cellStyle name="Linked Cell" xfId="68"/>
    <cellStyle name="Neutral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3"/>
  <sheetViews>
    <sheetView tabSelected="1" zoomScalePageLayoutView="0" workbookViewId="0" topLeftCell="A1">
      <pane xSplit="1" ySplit="5" topLeftCell="AI1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30" sqref="A30"/>
    </sheetView>
  </sheetViews>
  <sheetFormatPr defaultColWidth="9.140625" defaultRowHeight="12.75"/>
  <cols>
    <col min="1" max="1" width="47.00390625" style="1" customWidth="1"/>
    <col min="2" max="2" width="15.7109375" style="1" customWidth="1"/>
    <col min="3" max="4" width="12.7109375" style="1" customWidth="1"/>
    <col min="5" max="5" width="15.7109375" style="1" customWidth="1"/>
    <col min="6" max="7" width="12.7109375" style="1" customWidth="1"/>
    <col min="8" max="8" width="15.7109375" style="1" customWidth="1"/>
    <col min="9" max="10" width="12.7109375" style="1" customWidth="1"/>
    <col min="11" max="11" width="15.7109375" style="1" customWidth="1"/>
    <col min="12" max="12" width="14.00390625" style="1" customWidth="1"/>
    <col min="13" max="13" width="12.7109375" style="1" customWidth="1"/>
    <col min="14" max="14" width="15.7109375" style="1" customWidth="1"/>
    <col min="15" max="15" width="13.57421875" style="1" customWidth="1"/>
    <col min="16" max="16" width="12.7109375" style="1" customWidth="1"/>
    <col min="17" max="17" width="15.00390625" style="1" bestFit="1" customWidth="1"/>
    <col min="18" max="18" width="13.8515625" style="1" customWidth="1"/>
    <col min="19" max="19" width="12.7109375" style="1" customWidth="1"/>
    <col min="20" max="20" width="15.00390625" style="1" bestFit="1" customWidth="1"/>
    <col min="21" max="22" width="14.28125" style="1" customWidth="1"/>
    <col min="23" max="25" width="15.28125" style="1" customWidth="1"/>
    <col min="26" max="28" width="14.28125" style="1" customWidth="1"/>
    <col min="29" max="31" width="15.00390625" style="1" customWidth="1"/>
    <col min="32" max="34" width="14.7109375" style="1" customWidth="1"/>
    <col min="35" max="35" width="15.00390625" style="1" customWidth="1"/>
    <col min="36" max="37" width="14.7109375" style="1" customWidth="1"/>
    <col min="38" max="38" width="3.00390625" style="1" customWidth="1"/>
    <col min="39" max="39" width="14.00390625" style="1" bestFit="1" customWidth="1"/>
    <col min="40" max="41" width="14.7109375" style="1" customWidth="1"/>
    <col min="42" max="16384" width="9.140625" style="1" customWidth="1"/>
  </cols>
  <sheetData>
    <row r="1" spans="1:39" ht="12.75">
      <c r="A1" s="11" t="s">
        <v>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0"/>
    </row>
    <row r="2" spans="1:41" ht="38.25">
      <c r="A2" s="11" t="s">
        <v>10</v>
      </c>
      <c r="B2" s="11"/>
      <c r="C2" s="25" t="s">
        <v>18</v>
      </c>
      <c r="D2" s="25" t="s">
        <v>19</v>
      </c>
      <c r="E2" s="11"/>
      <c r="F2" s="25" t="s">
        <v>18</v>
      </c>
      <c r="G2" s="25" t="s">
        <v>19</v>
      </c>
      <c r="H2" s="11"/>
      <c r="I2" s="25" t="s">
        <v>18</v>
      </c>
      <c r="J2" s="25" t="s">
        <v>19</v>
      </c>
      <c r="K2" s="11"/>
      <c r="L2" s="25" t="s">
        <v>18</v>
      </c>
      <c r="M2" s="25" t="s">
        <v>19</v>
      </c>
      <c r="N2" s="11"/>
      <c r="O2" s="25" t="s">
        <v>18</v>
      </c>
      <c r="P2" s="25" t="s">
        <v>19</v>
      </c>
      <c r="Q2" s="11"/>
      <c r="R2" s="25" t="s">
        <v>18</v>
      </c>
      <c r="S2" s="25" t="s">
        <v>19</v>
      </c>
      <c r="T2" s="11"/>
      <c r="U2" s="25" t="s">
        <v>18</v>
      </c>
      <c r="V2" s="25" t="s">
        <v>19</v>
      </c>
      <c r="W2" s="11"/>
      <c r="X2" s="25" t="s">
        <v>18</v>
      </c>
      <c r="Y2" s="25" t="s">
        <v>19</v>
      </c>
      <c r="Z2" s="11"/>
      <c r="AA2" s="25" t="s">
        <v>18</v>
      </c>
      <c r="AB2" s="25" t="s">
        <v>19</v>
      </c>
      <c r="AC2" s="11"/>
      <c r="AD2" s="25" t="s">
        <v>18</v>
      </c>
      <c r="AE2" s="25" t="s">
        <v>19</v>
      </c>
      <c r="AF2" s="11"/>
      <c r="AG2" s="25" t="s">
        <v>18</v>
      </c>
      <c r="AH2" s="25" t="s">
        <v>19</v>
      </c>
      <c r="AI2" s="11"/>
      <c r="AJ2" s="25" t="s">
        <v>18</v>
      </c>
      <c r="AK2" s="25" t="s">
        <v>19</v>
      </c>
      <c r="AL2" s="11"/>
      <c r="AM2" s="10"/>
      <c r="AN2" s="25" t="s">
        <v>18</v>
      </c>
      <c r="AO2" s="25" t="s">
        <v>19</v>
      </c>
    </row>
    <row r="3" spans="1:39" ht="12.75">
      <c r="A3" s="11" t="s">
        <v>13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0"/>
    </row>
    <row r="4" spans="1:38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9" s="6" customFormat="1" ht="12.75">
      <c r="A5" s="5"/>
      <c r="B5" s="5">
        <v>2021</v>
      </c>
      <c r="C5" s="5"/>
      <c r="D5" s="5"/>
      <c r="E5" s="5">
        <v>2020</v>
      </c>
      <c r="F5" s="5"/>
      <c r="G5" s="5"/>
      <c r="H5" s="5">
        <v>2019</v>
      </c>
      <c r="I5" s="5"/>
      <c r="J5" s="5"/>
      <c r="K5" s="5">
        <v>2018</v>
      </c>
      <c r="L5" s="5"/>
      <c r="M5" s="5"/>
      <c r="N5" s="5">
        <v>2017</v>
      </c>
      <c r="O5" s="5"/>
      <c r="P5" s="5"/>
      <c r="Q5" s="5">
        <v>2016</v>
      </c>
      <c r="R5" s="5"/>
      <c r="S5" s="5"/>
      <c r="T5" s="5">
        <v>2015</v>
      </c>
      <c r="U5" s="5"/>
      <c r="V5" s="5"/>
      <c r="W5" s="5">
        <v>2014</v>
      </c>
      <c r="X5" s="5"/>
      <c r="Y5" s="5"/>
      <c r="Z5" s="5">
        <v>2013</v>
      </c>
      <c r="AA5" s="5"/>
      <c r="AB5" s="5"/>
      <c r="AC5" s="5">
        <v>2012</v>
      </c>
      <c r="AD5" s="5"/>
      <c r="AE5" s="5"/>
      <c r="AF5" s="5">
        <v>2011</v>
      </c>
      <c r="AG5" s="5"/>
      <c r="AH5" s="5"/>
      <c r="AI5" s="5">
        <v>2010</v>
      </c>
      <c r="AJ5" s="5"/>
      <c r="AK5" s="5"/>
      <c r="AL5" s="5"/>
      <c r="AM5" s="7" t="s">
        <v>7</v>
      </c>
    </row>
    <row r="6" spans="1:41" ht="12.75">
      <c r="A6" s="3" t="s">
        <v>0</v>
      </c>
      <c r="B6" s="20">
        <v>25026292.29</v>
      </c>
      <c r="C6" s="27">
        <f>B6/B13</f>
        <v>0.28000000041172696</v>
      </c>
      <c r="D6" s="27">
        <f>B6/B27</f>
        <v>0.23383124491428933</v>
      </c>
      <c r="E6" s="20">
        <v>14256969.31</v>
      </c>
      <c r="F6" s="27">
        <f>E6/E13</f>
        <v>0.2800000000314233</v>
      </c>
      <c r="G6" s="27">
        <f>E6/E27</f>
        <v>0.21526976711089094</v>
      </c>
      <c r="H6" s="20">
        <v>26278174</v>
      </c>
      <c r="I6" s="27">
        <f>H6/H13</f>
        <v>0.28000000426209226</v>
      </c>
      <c r="J6" s="27">
        <f>H6/H27</f>
        <v>0.23508327209307633</v>
      </c>
      <c r="K6" s="20">
        <v>26566229</v>
      </c>
      <c r="L6" s="27">
        <f>K6/K13</f>
        <v>0.27999999494094563</v>
      </c>
      <c r="M6" s="27">
        <f>K6/K27</f>
        <v>0.2380109597520629</v>
      </c>
      <c r="N6" s="20">
        <v>25385467</v>
      </c>
      <c r="O6" s="27">
        <f>N6/N13</f>
        <v>0.2799999973528161</v>
      </c>
      <c r="P6" s="27">
        <f>N6/N27</f>
        <v>0.24389814059455997</v>
      </c>
      <c r="Q6" s="20">
        <v>25515680</v>
      </c>
      <c r="R6" s="27">
        <f>Q6/Q13</f>
        <v>0.2799999956105423</v>
      </c>
      <c r="S6" s="27">
        <f>Q6/Q27</f>
        <v>0.2460886379452857</v>
      </c>
      <c r="T6" s="14">
        <v>24455998</v>
      </c>
      <c r="U6" s="27">
        <f>T6/T13</f>
        <v>0.28</v>
      </c>
      <c r="V6" s="27">
        <f>T6/T27</f>
        <v>0.2515574478733653</v>
      </c>
      <c r="W6" s="14">
        <v>23475304</v>
      </c>
      <c r="X6" s="27">
        <f>W6/W13</f>
        <v>0.2800000047709713</v>
      </c>
      <c r="Y6" s="27">
        <f>W6/W27</f>
        <v>0.25455935657423473</v>
      </c>
      <c r="Z6" s="14">
        <v>23633194</v>
      </c>
      <c r="AA6" s="27">
        <f>Z6/Z13</f>
        <v>0.2799999909957159</v>
      </c>
      <c r="AB6" s="27">
        <f>Z6/Z27</f>
        <v>0.2549790280311175</v>
      </c>
      <c r="AC6" s="14">
        <v>23127355</v>
      </c>
      <c r="AD6" s="27">
        <f>AC6/AC13</f>
        <v>0.2799999980629</v>
      </c>
      <c r="AE6" s="27">
        <f>AC6/AC27</f>
        <v>0.2535966875190918</v>
      </c>
      <c r="AF6" s="14">
        <v>24195009</v>
      </c>
      <c r="AG6" s="27">
        <f>AF6/AF13</f>
        <v>0.28000000138871617</v>
      </c>
      <c r="AH6" s="27">
        <f>AF6/AF27</f>
        <v>0.2538097277034374</v>
      </c>
      <c r="AI6" s="16">
        <v>24867360</v>
      </c>
      <c r="AJ6" s="27">
        <f>AI6/AI13</f>
        <v>0.28</v>
      </c>
      <c r="AK6" s="27">
        <f>AI6/AI27</f>
        <v>0.25704716590608495</v>
      </c>
      <c r="AL6" s="16"/>
      <c r="AM6" s="12">
        <f>B6+E6+H6+K6+N6+Q6+T6+W6+Z6+AC6+AF6+AI6</f>
        <v>286783031.6</v>
      </c>
      <c r="AN6" s="27">
        <f>AM6/AM13</f>
        <v>0.2799999989439822</v>
      </c>
      <c r="AO6" s="27">
        <f>AM6/AM27</f>
        <v>0.2451525809511774</v>
      </c>
    </row>
    <row r="7" spans="1:41" s="3" customFormat="1" ht="12.75">
      <c r="A7" s="3" t="s">
        <v>9</v>
      </c>
      <c r="B7" s="20">
        <v>44689807.67</v>
      </c>
      <c r="C7" s="27">
        <f>+B7/B13</f>
        <v>0.5000000008391174</v>
      </c>
      <c r="D7" s="27">
        <f>B7/B27</f>
        <v>0.4175557945765628</v>
      </c>
      <c r="E7" s="20">
        <v>25458873.77</v>
      </c>
      <c r="F7" s="27">
        <f>E7/E13</f>
        <v>0.5000000000981977</v>
      </c>
      <c r="G7" s="27">
        <f>E7/E27</f>
        <v>0.3844102984446608</v>
      </c>
      <c r="H7" s="20">
        <f>16426964+30498346</f>
        <v>46925310</v>
      </c>
      <c r="I7" s="27">
        <f>H7/H13</f>
        <v>0.5</v>
      </c>
      <c r="J7" s="27">
        <f>H7/H27</f>
        <v>0.4197915509190995</v>
      </c>
      <c r="K7" s="20">
        <f>16895831+30543865</f>
        <v>47439696</v>
      </c>
      <c r="L7" s="27">
        <f>K7/K13</f>
        <v>0.5000000052698483</v>
      </c>
      <c r="M7" s="27">
        <f>K7/K27</f>
        <v>0.42501958314467964</v>
      </c>
      <c r="N7" s="20">
        <f>15231192+30100000</f>
        <v>45331192</v>
      </c>
      <c r="O7" s="27">
        <f>N7/N13</f>
        <v>0.5000000055149665</v>
      </c>
      <c r="P7" s="27">
        <f>N7/N27</f>
        <v>0.4355324028403729</v>
      </c>
      <c r="Q7" s="20">
        <f>15463715+30100000</f>
        <v>45563715</v>
      </c>
      <c r="R7" s="27">
        <f>Q7/Q13</f>
        <v>0.5</v>
      </c>
      <c r="S7" s="27">
        <f>Q7/Q27</f>
        <v>0.4394440032198704</v>
      </c>
      <c r="T7" s="14">
        <f>13571425+30100000</f>
        <v>43671425</v>
      </c>
      <c r="U7" s="27">
        <f>T7/T13</f>
        <v>0.5</v>
      </c>
      <c r="V7" s="27">
        <f>T7/T27</f>
        <v>0.44920972834529516</v>
      </c>
      <c r="W7" s="14">
        <f>11820185+30100000</f>
        <v>41920185</v>
      </c>
      <c r="X7" s="27">
        <f>W7/W13</f>
        <v>0.5</v>
      </c>
      <c r="Y7" s="27">
        <f>W7/W27</f>
        <v>0.4545702718513416</v>
      </c>
      <c r="Z7" s="14">
        <f>12102134+30100000</f>
        <v>42202134</v>
      </c>
      <c r="AA7" s="27">
        <f>Z7/Z13</f>
        <v>0.5000000059238712</v>
      </c>
      <c r="AB7" s="27">
        <f>Z7/Z27</f>
        <v>0.4553197129494632</v>
      </c>
      <c r="AC7" s="14">
        <f>20304942+20993907</f>
        <v>41298849</v>
      </c>
      <c r="AD7" s="27">
        <f>AC7/AC13</f>
        <v>0.5000000060534375</v>
      </c>
      <c r="AE7" s="27">
        <f>AC7/AC27</f>
        <v>0.4528512363281991</v>
      </c>
      <c r="AF7" s="14">
        <f>20400269+22805104</f>
        <v>43205373</v>
      </c>
      <c r="AG7" s="27">
        <f>AF7/AF13</f>
        <v>0.5</v>
      </c>
      <c r="AH7" s="27">
        <f>AF7/AF27</f>
        <v>0.45323165436538776</v>
      </c>
      <c r="AI7" s="20">
        <f>16200000+28206000</f>
        <v>44406000</v>
      </c>
      <c r="AJ7" s="27">
        <f>AI7/AI13</f>
        <v>0.5</v>
      </c>
      <c r="AK7" s="27">
        <f>AI7/AI27</f>
        <v>0.459012796260866</v>
      </c>
      <c r="AL7" s="16"/>
      <c r="AM7" s="12">
        <f aca="true" t="shared" si="0" ref="AM7:AM25">B7+E7+H7+K7+N7+Q7+T7+W7+Z7+AC7+AF7+AI7</f>
        <v>512112560.44</v>
      </c>
      <c r="AN7" s="27">
        <f>AM7/AM13</f>
        <v>0.5000000020308035</v>
      </c>
      <c r="AO7" s="27">
        <f>AM7/AM27</f>
        <v>0.43777246941336057</v>
      </c>
    </row>
    <row r="8" spans="1:41" ht="12.75">
      <c r="A8" s="3" t="s">
        <v>1</v>
      </c>
      <c r="B8" s="20">
        <v>6497004.24</v>
      </c>
      <c r="C8" s="27">
        <f>B8/B13</f>
        <v>0.07269000013245637</v>
      </c>
      <c r="D8" s="27">
        <f>B8/B27</f>
        <v>0.06070426142428054</v>
      </c>
      <c r="E8" s="20">
        <v>3716995.57</v>
      </c>
      <c r="F8" s="27">
        <f>E8/E13</f>
        <v>0.07300000000608825</v>
      </c>
      <c r="G8" s="27">
        <f>E8/E27</f>
        <v>0.05612390356657878</v>
      </c>
      <c r="H8" s="20">
        <v>6916791</v>
      </c>
      <c r="I8" s="27">
        <f>H8/H13</f>
        <v>0.07370000326050057</v>
      </c>
      <c r="J8" s="27">
        <f>H8/H27</f>
        <v>0.061877277342936444</v>
      </c>
      <c r="K8" s="20">
        <v>7090337</v>
      </c>
      <c r="L8" s="27">
        <f>K8/K13</f>
        <v>0.07473000116537426</v>
      </c>
      <c r="M8" s="27">
        <f>K8/K27</f>
        <v>0.06352342721789993</v>
      </c>
      <c r="N8" s="20">
        <v>6792426</v>
      </c>
      <c r="O8" s="27">
        <f>N8/N13</f>
        <v>0.07492000292999138</v>
      </c>
      <c r="P8" s="27">
        <f>N8/N27</f>
        <v>0.06526017707399846</v>
      </c>
      <c r="Q8" s="14">
        <v>6864629</v>
      </c>
      <c r="R8" s="27">
        <f>Q8/Q13</f>
        <v>0.0753299966870568</v>
      </c>
      <c r="S8" s="27">
        <f>Q8/Q27</f>
        <v>0.06620663061339964</v>
      </c>
      <c r="T8" s="14">
        <v>6592639</v>
      </c>
      <c r="U8" s="27">
        <f>T8/T13</f>
        <v>0.07548000780830944</v>
      </c>
      <c r="V8" s="27">
        <f>T8/T27</f>
        <v>0.06781270760614289</v>
      </c>
      <c r="W8" s="14">
        <v>6244431</v>
      </c>
      <c r="X8" s="27">
        <f>W8/W13</f>
        <v>0.07448000289120861</v>
      </c>
      <c r="Y8" s="27">
        <f>W8/W27</f>
        <v>0.06771279032349081</v>
      </c>
      <c r="Z8" s="14">
        <v>6174172</v>
      </c>
      <c r="AA8" s="27">
        <f>Z8/Z13</f>
        <v>0.07314999844735338</v>
      </c>
      <c r="AB8" s="27">
        <f>Z8/Z27</f>
        <v>0.06661327180138836</v>
      </c>
      <c r="AC8" s="14">
        <v>6048630</v>
      </c>
      <c r="AD8" s="27">
        <f>AC8/AC13</f>
        <v>0.0732300078536088</v>
      </c>
      <c r="AE8" s="27">
        <f>AC8/AC27</f>
        <v>0.06632459838267733</v>
      </c>
      <c r="AF8" s="14">
        <v>6352054</v>
      </c>
      <c r="AG8" s="27">
        <f>AF8/AF13</f>
        <v>0.07351000071217995</v>
      </c>
      <c r="AH8" s="27">
        <f>AF8/AF27</f>
        <v>0.0666341184703643</v>
      </c>
      <c r="AI8" s="20">
        <v>6516136</v>
      </c>
      <c r="AJ8" s="27">
        <f>AI8/AI13</f>
        <v>0.07336999504571454</v>
      </c>
      <c r="AK8" s="27">
        <f>AI8/AI27</f>
        <v>0.06735553317515863</v>
      </c>
      <c r="AL8" s="16"/>
      <c r="AM8" s="12">
        <f t="shared" si="0"/>
        <v>75806244.81</v>
      </c>
      <c r="AN8" s="27">
        <f>AM8/AM13</f>
        <v>0.07401326483064925</v>
      </c>
      <c r="AO8" s="27">
        <f>AM8/AM27</f>
        <v>0.0648019391653167</v>
      </c>
    </row>
    <row r="9" spans="1:41" ht="12.75">
      <c r="A9" s="3" t="s">
        <v>2</v>
      </c>
      <c r="B9" s="20">
        <v>841062.18</v>
      </c>
      <c r="C9" s="27">
        <f>B9/B13</f>
        <v>0.009410000011883022</v>
      </c>
      <c r="D9" s="27">
        <f>B9/B27</f>
        <v>0.00785840005066632</v>
      </c>
      <c r="E9" s="20">
        <v>485246.13</v>
      </c>
      <c r="F9" s="27">
        <f>E9/E13</f>
        <v>0.009529999922209835</v>
      </c>
      <c r="G9" s="27">
        <f>E9/E27</f>
        <v>0.007326860227109593</v>
      </c>
      <c r="H9" s="20">
        <v>891581</v>
      </c>
      <c r="I9" s="27">
        <f>H9/H13</f>
        <v>0.009500001172075369</v>
      </c>
      <c r="J9" s="27">
        <f>H9/H27</f>
        <v>0.007976040451517563</v>
      </c>
      <c r="K9" s="20">
        <v>852017</v>
      </c>
      <c r="L9" s="27">
        <f>K9/K13</f>
        <v>0.008980000725341924</v>
      </c>
      <c r="M9" s="27">
        <f>K9/K27</f>
        <v>0.007633352249394274</v>
      </c>
      <c r="N9" s="20">
        <v>786949</v>
      </c>
      <c r="O9" s="27">
        <f>N9/N13</f>
        <v>0.008679994656659312</v>
      </c>
      <c r="P9" s="27">
        <f>N9/N27</f>
        <v>0.007560837775517322</v>
      </c>
      <c r="Q9" s="14">
        <v>770938</v>
      </c>
      <c r="R9" s="27">
        <f>Q9/Q13</f>
        <v>0.00845999936572336</v>
      </c>
      <c r="S9" s="27">
        <f>Q9/Q27</f>
        <v>0.007435391977022077</v>
      </c>
      <c r="T9" s="14">
        <v>724072</v>
      </c>
      <c r="U9" s="27">
        <f>T9/T13</f>
        <v>0.008289997406771133</v>
      </c>
      <c r="V9" s="27">
        <f>T9/T27</f>
        <v>0.007447894966157723</v>
      </c>
      <c r="W9" s="14">
        <v>733603</v>
      </c>
      <c r="X9" s="27">
        <f>W9/W13</f>
        <v>0.008749997167235783</v>
      </c>
      <c r="Y9" s="27">
        <f>W9/W27</f>
        <v>0.007954977182017679</v>
      </c>
      <c r="Z9" s="14">
        <v>795932</v>
      </c>
      <c r="AA9" s="27">
        <f>Z9/Z13</f>
        <v>0.009429997182488416</v>
      </c>
      <c r="AB9" s="27">
        <f>Z9/Z27</f>
        <v>0.008587327118749306</v>
      </c>
      <c r="AC9" s="14">
        <v>782200</v>
      </c>
      <c r="AD9" s="27">
        <f>AC9/AC13</f>
        <v>0.009469997692550677</v>
      </c>
      <c r="AE9" s="27">
        <f>AC9/AC27</f>
        <v>0.008577000222352865</v>
      </c>
      <c r="AF9" s="14">
        <v>768193</v>
      </c>
      <c r="AG9" s="27">
        <f>AF9/AF13</f>
        <v>0.008890016989322139</v>
      </c>
      <c r="AH9" s="27">
        <f>AF9/AF27</f>
        <v>0.008058474214813753</v>
      </c>
      <c r="AI9" s="22">
        <v>751350</v>
      </c>
      <c r="AJ9" s="27">
        <f>AI9/AI13</f>
        <v>0.008460005404675043</v>
      </c>
      <c r="AK9" s="27">
        <f>AI9/AI27</f>
        <v>0.007766501474363863</v>
      </c>
      <c r="AL9" s="16"/>
      <c r="AM9" s="12">
        <f t="shared" si="0"/>
        <v>9183143.31</v>
      </c>
      <c r="AN9" s="27">
        <f>AM9/AM13</f>
        <v>0.008965942311010973</v>
      </c>
      <c r="AO9" s="27">
        <f>AM9/AM27</f>
        <v>0.00785008538033405</v>
      </c>
    </row>
    <row r="10" spans="1:41" ht="12.75">
      <c r="A10" s="3" t="s">
        <v>3</v>
      </c>
      <c r="B10" s="20">
        <v>1599895.11</v>
      </c>
      <c r="C10" s="27">
        <f>B10/B13</f>
        <v>0.017899999978731165</v>
      </c>
      <c r="D10" s="27">
        <f>B10/B27</f>
        <v>0.014948497402992008</v>
      </c>
      <c r="E10" s="20">
        <v>889533.05</v>
      </c>
      <c r="F10" s="27">
        <f>E10/E13</f>
        <v>0.017470000012783364</v>
      </c>
      <c r="G10" s="27">
        <f>E10/E27</f>
        <v>0.013431295834846719</v>
      </c>
      <c r="H10" s="20">
        <v>1576690</v>
      </c>
      <c r="I10" s="27">
        <f>H10/H13</f>
        <v>0.01679999556742406</v>
      </c>
      <c r="J10" s="27">
        <f>H10/H27</f>
        <v>0.014104992389365887</v>
      </c>
      <c r="K10" s="20">
        <v>1545585</v>
      </c>
      <c r="L10" s="27">
        <f>K10/K13</f>
        <v>0.016289997055314153</v>
      </c>
      <c r="M10" s="27">
        <f>K10/K27</f>
        <v>0.013847135369810753</v>
      </c>
      <c r="N10" s="20">
        <v>1486863</v>
      </c>
      <c r="O10" s="27">
        <f>N10/N13</f>
        <v>0.01639999910436945</v>
      </c>
      <c r="P10" s="27">
        <f>N10/N27</f>
        <v>0.014285461875444294</v>
      </c>
      <c r="Q10" s="14">
        <v>1477176</v>
      </c>
      <c r="R10" s="27">
        <f>Q10/Q13</f>
        <v>0.016210003947219845</v>
      </c>
      <c r="S10" s="27">
        <f>Q10/Q27</f>
        <v>0.01424677805355238</v>
      </c>
      <c r="T10" s="14">
        <v>1417574</v>
      </c>
      <c r="U10" s="27">
        <f>T10/T13</f>
        <v>0.01622999478491943</v>
      </c>
      <c r="V10" s="27">
        <f>T10/T27</f>
        <v>0.014581343096758428</v>
      </c>
      <c r="W10" s="14">
        <v>1406003</v>
      </c>
      <c r="X10" s="27">
        <f>W10/W13</f>
        <v>0.0167699999415556</v>
      </c>
      <c r="Y10" s="27">
        <f>W10/W27</f>
        <v>0.015246286864759826</v>
      </c>
      <c r="Z10" s="14">
        <v>1470323</v>
      </c>
      <c r="AA10" s="27">
        <f>Z10/Z13</f>
        <v>0.01742000792448088</v>
      </c>
      <c r="AB10" s="27">
        <f>Z10/Z27</f>
        <v>0.015863345827559185</v>
      </c>
      <c r="AC10" s="14">
        <v>1428940</v>
      </c>
      <c r="AD10" s="27">
        <f>AC10/AC13</f>
        <v>0.01729999808590305</v>
      </c>
      <c r="AE10" s="27">
        <f>AC10/AC27</f>
        <v>0.01566865085365495</v>
      </c>
      <c r="AF10" s="14">
        <v>1520828</v>
      </c>
      <c r="AG10" s="27">
        <f>AF10/AF13</f>
        <v>0.01759998692755181</v>
      </c>
      <c r="AH10" s="27">
        <f>AF10/AF27</f>
        <v>0.01595374238396701</v>
      </c>
      <c r="AI10" s="21">
        <v>1613714</v>
      </c>
      <c r="AJ10" s="27">
        <f>AI10/AI13</f>
        <v>0.018169999549610412</v>
      </c>
      <c r="AK10" s="27">
        <f>AI10/AI27</f>
        <v>0.016680524602650702</v>
      </c>
      <c r="AL10" s="16"/>
      <c r="AM10" s="12">
        <f t="shared" si="0"/>
        <v>17433124.16</v>
      </c>
      <c r="AN10" s="27">
        <f>AM10/AM13</f>
        <v>0.017020793451959275</v>
      </c>
      <c r="AO10" s="27">
        <f>AM10/AM27</f>
        <v>0.014902469501149963</v>
      </c>
    </row>
    <row r="11" spans="1:41" ht="12.75">
      <c r="A11" s="3" t="s">
        <v>4</v>
      </c>
      <c r="B11" s="20">
        <v>8805679.7</v>
      </c>
      <c r="C11" s="27">
        <f>B11/B13</f>
        <v>0.09852000012845433</v>
      </c>
      <c r="D11" s="27">
        <f>B11/B27</f>
        <v>0.08227519373256252</v>
      </c>
      <c r="E11" s="20">
        <v>5042690.04</v>
      </c>
      <c r="F11" s="27">
        <f>E11/E13</f>
        <v>0.09903599991395771</v>
      </c>
      <c r="G11" s="27">
        <f>E11/E27</f>
        <v>0.07614091655242605</v>
      </c>
      <c r="H11" s="20">
        <v>9370046</v>
      </c>
      <c r="I11" s="27">
        <f>H11/H13</f>
        <v>0.09984000105699888</v>
      </c>
      <c r="J11" s="27">
        <f>H11/H27</f>
        <v>0.08382397777496417</v>
      </c>
      <c r="K11" s="20">
        <v>9530825</v>
      </c>
      <c r="L11" s="27">
        <f>K11/K13</f>
        <v>0.10045200437679876</v>
      </c>
      <c r="M11" s="27">
        <f>K11/K27</f>
        <v>0.08538813715258402</v>
      </c>
      <c r="N11" s="20">
        <v>9095250</v>
      </c>
      <c r="O11" s="27">
        <f>N11/N13</f>
        <v>0.10031999710398082</v>
      </c>
      <c r="P11" s="27">
        <f>N11/N27</f>
        <v>0.08738521781941895</v>
      </c>
      <c r="Q11" s="21">
        <v>9162681</v>
      </c>
      <c r="R11" s="27">
        <f>Q11/Q13</f>
        <v>0.10054800184752274</v>
      </c>
      <c r="S11" s="27">
        <f>Q11/Q27</f>
        <v>0.08837043289526865</v>
      </c>
      <c r="T11" s="14">
        <v>8780053</v>
      </c>
      <c r="U11" s="27">
        <f>T11/T13</f>
        <v>0.10052400396826987</v>
      </c>
      <c r="V11" s="27">
        <f>T11/T27</f>
        <v>0.09031272102953576</v>
      </c>
      <c r="W11" s="14">
        <v>8373641</v>
      </c>
      <c r="X11" s="27">
        <f>W11/W13</f>
        <v>0.09987600245561894</v>
      </c>
      <c r="Y11" s="27">
        <f>W11/W27</f>
        <v>0.09080132317535192</v>
      </c>
      <c r="Z11" s="14">
        <v>8364125</v>
      </c>
      <c r="AA11" s="27">
        <f>Z11/Z13</f>
        <v>0.0990959971253586</v>
      </c>
      <c r="AB11" s="27">
        <f>Z11/Z27</f>
        <v>0.09024072086196942</v>
      </c>
      <c r="AC11" s="14">
        <v>8196995</v>
      </c>
      <c r="AD11" s="27">
        <f>AC11/AC13</f>
        <v>0.09923999454851629</v>
      </c>
      <c r="AE11" s="27">
        <f>AC11/AC27</f>
        <v>0.08988190736080966</v>
      </c>
      <c r="AF11" s="14">
        <v>8544294</v>
      </c>
      <c r="AG11" s="27">
        <f>AF11/AF13</f>
        <v>0.09887999346747915</v>
      </c>
      <c r="AH11" s="27">
        <f>AF11/AF27</f>
        <v>0.08963108604580862</v>
      </c>
      <c r="AI11" s="21">
        <v>8720983</v>
      </c>
      <c r="AJ11" s="27">
        <f>AI11/AI13</f>
        <v>0.09819599828851958</v>
      </c>
      <c r="AK11" s="27">
        <f>AI11/AI27</f>
        <v>0.09014643951208116</v>
      </c>
      <c r="AL11" s="16"/>
      <c r="AM11" s="12">
        <f t="shared" si="0"/>
        <v>101987262.74</v>
      </c>
      <c r="AN11" s="27">
        <f>AM11/AM13</f>
        <v>0.0995750456370433</v>
      </c>
      <c r="AO11" s="27">
        <f>AM11/AM27</f>
        <v>0.08718242688685228</v>
      </c>
    </row>
    <row r="12" spans="1:41" ht="12.75">
      <c r="A12" s="3" t="s">
        <v>5</v>
      </c>
      <c r="B12" s="20">
        <v>1919874</v>
      </c>
      <c r="C12" s="27">
        <f>B12/B13</f>
        <v>0.021479998497630583</v>
      </c>
      <c r="D12" s="27">
        <f>B12/B27</f>
        <v>0.01793819565025852</v>
      </c>
      <c r="E12" s="20">
        <v>1067439.66</v>
      </c>
      <c r="F12" s="27">
        <f>E12/E13</f>
        <v>0.020964000015340035</v>
      </c>
      <c r="G12" s="27">
        <f>E12/E27</f>
        <v>0.01611755500181606</v>
      </c>
      <c r="H12" s="20">
        <v>1892028</v>
      </c>
      <c r="I12" s="27">
        <f>H12/H13</f>
        <v>0.020159994680908875</v>
      </c>
      <c r="J12" s="27">
        <f>H12/H27</f>
        <v>0.016925990867239064</v>
      </c>
      <c r="K12" s="20">
        <v>1854702</v>
      </c>
      <c r="L12" s="27">
        <f>K12/K13</f>
        <v>0.01954799646637698</v>
      </c>
      <c r="M12" s="27">
        <f>K12/K27</f>
        <v>0.016616562443772905</v>
      </c>
      <c r="N12" s="20">
        <v>1784236</v>
      </c>
      <c r="O12" s="27">
        <f>N12/N13</f>
        <v>0.019680003337216496</v>
      </c>
      <c r="P12" s="27">
        <f>N12/N27</f>
        <v>0.01714255809364765</v>
      </c>
      <c r="Q12" s="21">
        <v>1772611</v>
      </c>
      <c r="R12" s="27">
        <f>Q12/Q13</f>
        <v>0.019452002541934958</v>
      </c>
      <c r="S12" s="27">
        <f>Q12/Q27</f>
        <v>0.01709613173534199</v>
      </c>
      <c r="T12" s="14">
        <v>1701089</v>
      </c>
      <c r="U12" s="27">
        <f>T12/T13</f>
        <v>0.01947599603173013</v>
      </c>
      <c r="V12" s="27">
        <f>T12/T27</f>
        <v>0.01749761377333508</v>
      </c>
      <c r="W12" s="14">
        <v>1687203</v>
      </c>
      <c r="X12" s="27">
        <f>W12/W13</f>
        <v>0.020123992773409753</v>
      </c>
      <c r="Y12" s="27">
        <f>W12/W27</f>
        <v>0.01829553773148661</v>
      </c>
      <c r="Z12" s="14">
        <v>1764387</v>
      </c>
      <c r="AA12" s="27">
        <f>Z12/Z13</f>
        <v>0.020904002400731706</v>
      </c>
      <c r="AB12" s="27">
        <f>Z12/Z27</f>
        <v>0.01903600851965838</v>
      </c>
      <c r="AC12" s="14">
        <v>1714728</v>
      </c>
      <c r="AD12" s="27">
        <f>AC12/AC13</f>
        <v>0.02075999770308366</v>
      </c>
      <c r="AE12" s="27">
        <f>AC12/AC27</f>
        <v>0.01880238102438594</v>
      </c>
      <c r="AF12" s="14">
        <v>1824995</v>
      </c>
      <c r="AG12" s="27">
        <f>AF12/AF13</f>
        <v>0.021120000514750794</v>
      </c>
      <c r="AH12" s="27">
        <f>AF12/AF27</f>
        <v>0.019144505546996687</v>
      </c>
      <c r="AI12" s="21">
        <v>1936457</v>
      </c>
      <c r="AJ12" s="27">
        <f>AI12/AI13</f>
        <v>0.02180400171148043</v>
      </c>
      <c r="AK12" s="27">
        <f>AI12/AI27</f>
        <v>0.02001663159052668</v>
      </c>
      <c r="AL12" s="16"/>
      <c r="AM12" s="12">
        <f t="shared" si="0"/>
        <v>20919749.66</v>
      </c>
      <c r="AN12" s="27">
        <f>AM12/AM13</f>
        <v>0.0204249527945515</v>
      </c>
      <c r="AO12" s="27">
        <f>AM12/AM27</f>
        <v>0.01788296397241069</v>
      </c>
    </row>
    <row r="13" spans="1:41" ht="12.75">
      <c r="A13" s="15" t="s">
        <v>16</v>
      </c>
      <c r="B13" s="20">
        <f>SUM(B6:B12)</f>
        <v>89379615.19000001</v>
      </c>
      <c r="C13" s="27"/>
      <c r="D13" s="29">
        <f>B13/B27</f>
        <v>0.8351115877516121</v>
      </c>
      <c r="E13" s="21">
        <f>SUM(E6:E12)</f>
        <v>50917747.529999994</v>
      </c>
      <c r="F13" s="27"/>
      <c r="G13" s="29">
        <f>E13/E27</f>
        <v>0.7688205967383288</v>
      </c>
      <c r="H13" s="21">
        <f>SUM(H6:H12)</f>
        <v>93850620</v>
      </c>
      <c r="I13" s="30"/>
      <c r="J13" s="29">
        <f>H13/H27</f>
        <v>0.839583101838199</v>
      </c>
      <c r="K13" s="21">
        <f>SUM(K6:K12)</f>
        <v>94879391</v>
      </c>
      <c r="L13" s="27"/>
      <c r="M13" s="29">
        <f>K13/K27</f>
        <v>0.8500391573302044</v>
      </c>
      <c r="N13" s="21">
        <f>SUM(N6:N12)</f>
        <v>90662383</v>
      </c>
      <c r="O13" s="27"/>
      <c r="P13" s="29">
        <f>N13/N27</f>
        <v>0.8710647960729596</v>
      </c>
      <c r="Q13" s="21">
        <f>SUM(Q6:Q12)</f>
        <v>91127430</v>
      </c>
      <c r="R13" s="27"/>
      <c r="S13" s="29">
        <f>Q13/Q27</f>
        <v>0.8788880064397409</v>
      </c>
      <c r="T13" s="21">
        <f>SUM(T6:T12)</f>
        <v>87342850</v>
      </c>
      <c r="U13" s="27"/>
      <c r="V13" s="29">
        <f>T13/T27</f>
        <v>0.8984194566905903</v>
      </c>
      <c r="W13" s="21">
        <f>SUM(W6:W12)</f>
        <v>83840370</v>
      </c>
      <c r="X13" s="27"/>
      <c r="Y13" s="29">
        <f>W13/W27</f>
        <v>0.9091405437026832</v>
      </c>
      <c r="Z13" s="21">
        <f>SUM(Z6:Z12)</f>
        <v>84404267</v>
      </c>
      <c r="AA13" s="27"/>
      <c r="AB13" s="29">
        <f>Z13/Z27</f>
        <v>0.9106394151099053</v>
      </c>
      <c r="AC13" s="21">
        <f>SUM(AC6:AC12)</f>
        <v>82597697</v>
      </c>
      <c r="AD13" s="27"/>
      <c r="AE13" s="29">
        <f>AC13/AC27</f>
        <v>0.9057024616911717</v>
      </c>
      <c r="AF13" s="21">
        <f>SUM(AF6:AF12)</f>
        <v>86410746</v>
      </c>
      <c r="AG13" s="27"/>
      <c r="AH13" s="29">
        <f>AF13/AF27</f>
        <v>0.9064633087307755</v>
      </c>
      <c r="AI13" s="21">
        <f>SUM(AI6:AI12)</f>
        <v>88812000</v>
      </c>
      <c r="AJ13" s="27"/>
      <c r="AK13" s="29">
        <f>AI13/AI27</f>
        <v>0.918025592521732</v>
      </c>
      <c r="AL13" s="21"/>
      <c r="AM13" s="12">
        <f t="shared" si="0"/>
        <v>1024225116.72</v>
      </c>
      <c r="AN13" s="27"/>
      <c r="AO13" s="29">
        <f>AM13/AM27</f>
        <v>0.8755449352706016</v>
      </c>
    </row>
    <row r="14" spans="1:41" ht="12.75">
      <c r="A14" s="3"/>
      <c r="B14" s="20"/>
      <c r="C14" s="28"/>
      <c r="D14" s="27"/>
      <c r="E14" s="3"/>
      <c r="F14" s="27"/>
      <c r="G14" s="27"/>
      <c r="H14" s="20"/>
      <c r="I14" s="28"/>
      <c r="J14" s="28"/>
      <c r="K14" s="20"/>
      <c r="L14" s="27"/>
      <c r="M14" s="27"/>
      <c r="N14" s="20"/>
      <c r="O14" s="27"/>
      <c r="P14" s="27"/>
      <c r="Q14" s="18"/>
      <c r="R14" s="27"/>
      <c r="S14" s="27"/>
      <c r="T14" s="14"/>
      <c r="U14" s="27"/>
      <c r="V14" s="27"/>
      <c r="W14" s="14"/>
      <c r="X14" s="27"/>
      <c r="Y14" s="27"/>
      <c r="Z14" s="14"/>
      <c r="AA14" s="27"/>
      <c r="AB14" s="27"/>
      <c r="AC14" s="14"/>
      <c r="AD14" s="27"/>
      <c r="AE14" s="27"/>
      <c r="AF14" s="14"/>
      <c r="AG14" s="27"/>
      <c r="AH14" s="27"/>
      <c r="AI14" s="18"/>
      <c r="AJ14" s="27"/>
      <c r="AK14" s="27"/>
      <c r="AL14" s="16"/>
      <c r="AM14" s="12">
        <f t="shared" si="0"/>
        <v>0</v>
      </c>
      <c r="AN14" s="27"/>
      <c r="AO14" s="27"/>
    </row>
    <row r="15" spans="1:41" ht="12.75">
      <c r="A15" s="15" t="s">
        <v>11</v>
      </c>
      <c r="B15" s="20">
        <v>13765074.36</v>
      </c>
      <c r="C15" s="27">
        <f>B15/B25</f>
        <v>0.7799997348411883</v>
      </c>
      <c r="D15" s="27">
        <f>B15/B27</f>
        <v>0.12861291783212705</v>
      </c>
      <c r="E15" s="20">
        <v>11942298.3</v>
      </c>
      <c r="F15" s="27">
        <f>E15/E25</f>
        <v>0.7800000003135076</v>
      </c>
      <c r="G15" s="27">
        <f>E15/E27</f>
        <v>0.18031993461658008</v>
      </c>
      <c r="H15" s="20">
        <v>13986794</v>
      </c>
      <c r="I15" s="27">
        <f>H15/H25</f>
        <v>0.7800000078073647</v>
      </c>
      <c r="J15" s="27">
        <f>H15/H27</f>
        <v>0.12512518181863805</v>
      </c>
      <c r="K15" s="20">
        <v>13055858</v>
      </c>
      <c r="L15" s="27">
        <f>K15/K25</f>
        <v>0.779999976102682</v>
      </c>
      <c r="M15" s="27">
        <f>K15/K27</f>
        <v>0.11696945369877858</v>
      </c>
      <c r="N15" s="20">
        <v>10467496</v>
      </c>
      <c r="O15" s="27">
        <f>N15/N25</f>
        <v>0.780000038748524</v>
      </c>
      <c r="P15" s="27">
        <f>N15/N27</f>
        <v>0.10056946405914038</v>
      </c>
      <c r="Q15" s="17">
        <v>9794840</v>
      </c>
      <c r="R15" s="27">
        <f>Q15/Q25</f>
        <v>0.7800000111487274</v>
      </c>
      <c r="S15" s="27">
        <f>Q15/Q27</f>
        <v>0.0944673563272467</v>
      </c>
      <c r="T15" s="23">
        <v>7702884</v>
      </c>
      <c r="U15" s="27">
        <f>T15/T25</f>
        <v>0.7800000243025866</v>
      </c>
      <c r="V15" s="27">
        <f>T15/T27</f>
        <v>0.07923282625000949</v>
      </c>
      <c r="W15" s="23">
        <v>6535622</v>
      </c>
      <c r="X15" s="27">
        <f>W15/W25</f>
        <v>0.7800000525122204</v>
      </c>
      <c r="Y15" s="27">
        <f>W15/W27</f>
        <v>0.07087038068313889</v>
      </c>
      <c r="Z15" s="23">
        <v>6460388</v>
      </c>
      <c r="AA15" s="27">
        <f>Z15/Z25</f>
        <v>0.780000067612044</v>
      </c>
      <c r="AB15" s="27">
        <f>Z15/Z27</f>
        <v>0.06970126225612565</v>
      </c>
      <c r="AC15" s="23">
        <v>6707757</v>
      </c>
      <c r="AD15" s="27">
        <f>AC15/AC25</f>
        <v>0.7799999511610245</v>
      </c>
      <c r="AE15" s="27">
        <f>AC15/AC27</f>
        <v>0.0735520752754909</v>
      </c>
      <c r="AF15" s="23">
        <v>6954952</v>
      </c>
      <c r="AG15" s="27">
        <f>AF15/AF25</f>
        <v>0.7800000112150308</v>
      </c>
      <c r="AH15" s="27">
        <f>AF15/AF27</f>
        <v>0.07295862023901199</v>
      </c>
      <c r="AI15" s="17">
        <v>5377859</v>
      </c>
      <c r="AJ15" s="27">
        <f>AI15/AI25</f>
        <v>0.6781320389725564</v>
      </c>
      <c r="AK15" s="27">
        <f>AI15/AI27</f>
        <v>0.05558947208680504</v>
      </c>
      <c r="AL15" s="16"/>
      <c r="AM15" s="12">
        <f t="shared" si="0"/>
        <v>112751822.66</v>
      </c>
      <c r="AN15" s="27">
        <f>AM15/AM25</f>
        <v>0.7744511241478689</v>
      </c>
      <c r="AO15" s="27">
        <f>AM15/AM27</f>
        <v>0.09638436478557837</v>
      </c>
    </row>
    <row r="16" spans="1:41" ht="12.75">
      <c r="A16" s="15" t="s">
        <v>12</v>
      </c>
      <c r="B16" s="20"/>
      <c r="C16" s="28"/>
      <c r="D16" s="27"/>
      <c r="E16" s="20"/>
      <c r="F16" s="27"/>
      <c r="G16" s="27"/>
      <c r="H16" s="20"/>
      <c r="I16" s="28"/>
      <c r="J16" s="28"/>
      <c r="K16" s="20"/>
      <c r="L16" s="27"/>
      <c r="M16" s="27"/>
      <c r="N16" s="20">
        <v>0</v>
      </c>
      <c r="O16" s="27"/>
      <c r="P16" s="27"/>
      <c r="Q16" s="23">
        <v>0</v>
      </c>
      <c r="R16" s="27"/>
      <c r="S16" s="27"/>
      <c r="T16" s="23">
        <v>0</v>
      </c>
      <c r="U16" s="27"/>
      <c r="V16" s="27"/>
      <c r="W16" s="23">
        <v>0</v>
      </c>
      <c r="X16" s="27"/>
      <c r="Y16" s="27"/>
      <c r="Z16" s="23">
        <v>0</v>
      </c>
      <c r="AA16" s="27"/>
      <c r="AB16" s="27"/>
      <c r="AC16" s="23">
        <v>0</v>
      </c>
      <c r="AD16" s="27"/>
      <c r="AE16" s="27"/>
      <c r="AF16" s="23">
        <v>0</v>
      </c>
      <c r="AG16" s="27"/>
      <c r="AH16" s="27"/>
      <c r="AI16" s="17">
        <v>807854</v>
      </c>
      <c r="AJ16" s="27">
        <f>AI16/AI25</f>
        <v>0.10186798876878987</v>
      </c>
      <c r="AK16" s="27">
        <f>AI16/AI27</f>
        <v>0.008350568020324408</v>
      </c>
      <c r="AL16" s="16"/>
      <c r="AM16" s="12">
        <f t="shared" si="0"/>
        <v>807854</v>
      </c>
      <c r="AN16" s="32">
        <f>AM16/AM25</f>
        <v>0.005548854321707623</v>
      </c>
      <c r="AO16" s="27">
        <f>AM16/AM27</f>
        <v>0.0006905830237821241</v>
      </c>
    </row>
    <row r="17" spans="1:41" ht="12.75">
      <c r="A17" s="3" t="s">
        <v>1</v>
      </c>
      <c r="B17" s="20"/>
      <c r="C17" s="28"/>
      <c r="D17" s="27"/>
      <c r="E17" s="20"/>
      <c r="F17" s="27"/>
      <c r="G17" s="27"/>
      <c r="H17" s="20"/>
      <c r="I17" s="28"/>
      <c r="J17" s="28"/>
      <c r="K17" s="20"/>
      <c r="L17" s="27"/>
      <c r="M17" s="27"/>
      <c r="N17" s="20">
        <v>0</v>
      </c>
      <c r="O17" s="27"/>
      <c r="P17" s="27"/>
      <c r="Q17" s="14">
        <v>0</v>
      </c>
      <c r="R17" s="27"/>
      <c r="S17" s="27"/>
      <c r="T17" s="14">
        <v>0</v>
      </c>
      <c r="U17" s="27"/>
      <c r="V17" s="27"/>
      <c r="W17" s="14">
        <v>0</v>
      </c>
      <c r="X17" s="27"/>
      <c r="Y17" s="27"/>
      <c r="Z17" s="14">
        <v>0</v>
      </c>
      <c r="AA17" s="27"/>
      <c r="AB17" s="27"/>
      <c r="AC17" s="14">
        <v>0</v>
      </c>
      <c r="AD17" s="27"/>
      <c r="AE17" s="27"/>
      <c r="AF17" s="14">
        <v>0</v>
      </c>
      <c r="AG17" s="27"/>
      <c r="AH17" s="27"/>
      <c r="AI17" s="18">
        <v>664092</v>
      </c>
      <c r="AJ17" s="27">
        <f>AI17/AI25</f>
        <v>0.08374002777413148</v>
      </c>
      <c r="AK17" s="27">
        <f>AI17/AI27</f>
        <v>0.006864539158998132</v>
      </c>
      <c r="AL17" s="16"/>
      <c r="AM17" s="12">
        <f t="shared" si="0"/>
        <v>664092</v>
      </c>
      <c r="AN17" s="32">
        <f>AM17/AM25</f>
        <v>0.004561405605730069</v>
      </c>
      <c r="AO17" s="27">
        <f>AM17/AM27</f>
        <v>0.0005676900299181763</v>
      </c>
    </row>
    <row r="18" spans="1:41" ht="12.75">
      <c r="A18" s="3" t="s">
        <v>2</v>
      </c>
      <c r="B18" s="20"/>
      <c r="C18" s="28"/>
      <c r="D18" s="27"/>
      <c r="E18" s="20"/>
      <c r="F18" s="27"/>
      <c r="G18" s="27"/>
      <c r="H18" s="20"/>
      <c r="I18" s="28"/>
      <c r="J18" s="28"/>
      <c r="K18" s="20"/>
      <c r="L18" s="27"/>
      <c r="M18" s="27"/>
      <c r="N18" s="20">
        <v>0</v>
      </c>
      <c r="O18" s="27"/>
      <c r="P18" s="27"/>
      <c r="Q18" s="14">
        <v>0</v>
      </c>
      <c r="R18" s="27"/>
      <c r="S18" s="27"/>
      <c r="T18" s="14">
        <v>0</v>
      </c>
      <c r="U18" s="27"/>
      <c r="V18" s="27"/>
      <c r="W18" s="14">
        <v>0</v>
      </c>
      <c r="X18" s="27"/>
      <c r="Y18" s="27"/>
      <c r="Z18" s="14">
        <v>0</v>
      </c>
      <c r="AA18" s="27"/>
      <c r="AB18" s="27"/>
      <c r="AC18" s="14">
        <v>0</v>
      </c>
      <c r="AD18" s="27"/>
      <c r="AE18" s="27"/>
      <c r="AF18" s="14">
        <v>0</v>
      </c>
      <c r="AG18" s="27"/>
      <c r="AH18" s="27"/>
      <c r="AI18" s="18">
        <v>54878</v>
      </c>
      <c r="AJ18" s="27">
        <f>AI18/AI25</f>
        <v>0.006919952723702118</v>
      </c>
      <c r="AK18" s="27">
        <f>AI18/AI27</f>
        <v>0.0005672590243031078</v>
      </c>
      <c r="AL18" s="16"/>
      <c r="AM18" s="12">
        <f t="shared" si="0"/>
        <v>54878</v>
      </c>
      <c r="AN18" s="32">
        <f>AM18/AM25</f>
        <v>0.00037693695577006603</v>
      </c>
      <c r="AO18" s="27">
        <f>AM18/AM27</f>
        <v>4.691171322926594E-05</v>
      </c>
    </row>
    <row r="19" spans="1:41" ht="12.75">
      <c r="A19" s="3" t="s">
        <v>3</v>
      </c>
      <c r="B19" s="20"/>
      <c r="C19" s="28"/>
      <c r="D19" s="27"/>
      <c r="E19" s="20"/>
      <c r="F19" s="27"/>
      <c r="G19" s="27"/>
      <c r="H19" s="20"/>
      <c r="I19" s="28"/>
      <c r="J19" s="28"/>
      <c r="K19" s="20"/>
      <c r="L19" s="27"/>
      <c r="M19" s="27"/>
      <c r="N19" s="20">
        <v>0</v>
      </c>
      <c r="O19" s="27"/>
      <c r="P19" s="27"/>
      <c r="Q19" s="14">
        <v>0</v>
      </c>
      <c r="R19" s="27"/>
      <c r="S19" s="27"/>
      <c r="T19" s="14">
        <v>0</v>
      </c>
      <c r="U19" s="27"/>
      <c r="V19" s="27"/>
      <c r="W19" s="14">
        <v>0</v>
      </c>
      <c r="X19" s="27"/>
      <c r="Y19" s="27"/>
      <c r="Z19" s="14">
        <v>0</v>
      </c>
      <c r="AA19" s="27"/>
      <c r="AB19" s="27"/>
      <c r="AC19" s="14">
        <v>0</v>
      </c>
      <c r="AD19" s="27"/>
      <c r="AE19" s="27"/>
      <c r="AF19" s="14">
        <v>0</v>
      </c>
      <c r="AG19" s="27"/>
      <c r="AH19" s="27"/>
      <c r="AI19" s="18">
        <v>74070</v>
      </c>
      <c r="AJ19" s="27">
        <f>AI19/AI25</f>
        <v>0.009340006892463571</v>
      </c>
      <c r="AK19" s="27">
        <f>AI19/AI27</f>
        <v>0.0007656415308526403</v>
      </c>
      <c r="AL19" s="16"/>
      <c r="AM19" s="12">
        <f t="shared" si="0"/>
        <v>74070</v>
      </c>
      <c r="AN19" s="32">
        <f>AM19/AM25</f>
        <v>0.000508759800172907</v>
      </c>
      <c r="AO19" s="27">
        <f>AM19/AM27</f>
        <v>6.331773386223493E-05</v>
      </c>
    </row>
    <row r="20" spans="1:41" ht="12.75">
      <c r="A20" s="15" t="s">
        <v>14</v>
      </c>
      <c r="B20" s="20">
        <v>1764759.12</v>
      </c>
      <c r="C20" s="27">
        <f>B20/B25</f>
        <v>0.10000030582170927</v>
      </c>
      <c r="D20" s="27">
        <f>B20/B27</f>
        <v>0.016488891651294853</v>
      </c>
      <c r="E20" s="20">
        <v>1531063.88</v>
      </c>
      <c r="F20" s="27">
        <f>E20/E25</f>
        <v>0.09999999973874375</v>
      </c>
      <c r="G20" s="27">
        <f>E20/E27</f>
        <v>0.023117940265770062</v>
      </c>
      <c r="H20" s="20">
        <v>1793179</v>
      </c>
      <c r="I20" s="27">
        <f>H20/H25</f>
        <v>0.10000001673006712</v>
      </c>
      <c r="J20" s="27">
        <f>H20/H27</f>
        <v>0.01604169249996558</v>
      </c>
      <c r="K20" s="20">
        <v>1673828</v>
      </c>
      <c r="L20" s="27">
        <f>K20/K25</f>
        <v>0.1</v>
      </c>
      <c r="M20" s="27">
        <f>K20/K27</f>
        <v>0.014996084266979555</v>
      </c>
      <c r="N20" s="20">
        <v>1341986</v>
      </c>
      <c r="O20" s="27">
        <f>N20/N25</f>
        <v>0.0999999552901646</v>
      </c>
      <c r="P20" s="27">
        <f>N20/N27</f>
        <v>0.012893514628032298</v>
      </c>
      <c r="Q20" s="18">
        <v>1255749</v>
      </c>
      <c r="R20" s="27">
        <f>Q20/Q25</f>
        <v>0.10000002389013024</v>
      </c>
      <c r="S20" s="27">
        <f>Q20/Q27</f>
        <v>0.012111202249407212</v>
      </c>
      <c r="T20" s="14">
        <v>987549</v>
      </c>
      <c r="U20" s="27">
        <f>T20/T25</f>
        <v>0.09999997974784446</v>
      </c>
      <c r="V20" s="27">
        <f>T20/T27</f>
        <v>0.010158052273716004</v>
      </c>
      <c r="W20" s="14">
        <v>837900</v>
      </c>
      <c r="X20" s="27">
        <f>W20/W25</f>
        <v>0.0999999761308089</v>
      </c>
      <c r="Y20" s="27">
        <f>W20/W27</f>
        <v>0.009085943460989954</v>
      </c>
      <c r="Z20" s="14">
        <v>828255</v>
      </c>
      <c r="AA20" s="27">
        <f>Z20/Z25</f>
        <v>0.10000002414715858</v>
      </c>
      <c r="AB20" s="27">
        <f>Z20/Z27</f>
        <v>0.008936060646813682</v>
      </c>
      <c r="AC20" s="14">
        <v>859969</v>
      </c>
      <c r="AD20" s="27">
        <f>AC20/AC25</f>
        <v>0.10000001162832749</v>
      </c>
      <c r="AE20" s="27">
        <f>AC20/AC27</f>
        <v>0.009429754927405484</v>
      </c>
      <c r="AF20" s="14">
        <v>891660</v>
      </c>
      <c r="AG20" s="27">
        <f>AF20/AF25</f>
        <v>0.09999994392484583</v>
      </c>
      <c r="AH20" s="27">
        <f>AF20/AF27</f>
        <v>0.009353663881838068</v>
      </c>
      <c r="AI20" s="18">
        <v>0</v>
      </c>
      <c r="AJ20" s="27"/>
      <c r="AK20" s="27"/>
      <c r="AL20" s="18"/>
      <c r="AM20" s="12">
        <f t="shared" si="0"/>
        <v>13765898</v>
      </c>
      <c r="AN20" s="27">
        <f>AM20/AM25</f>
        <v>0.09455292987283138</v>
      </c>
      <c r="AO20" s="27">
        <f>AM20/AM27</f>
        <v>0.011767591007677495</v>
      </c>
    </row>
    <row r="21" spans="1:41" ht="12.75">
      <c r="A21" s="3" t="s">
        <v>4</v>
      </c>
      <c r="B21" s="20"/>
      <c r="C21" s="28"/>
      <c r="D21" s="27"/>
      <c r="E21" s="20"/>
      <c r="F21" s="27"/>
      <c r="G21" s="27"/>
      <c r="H21" s="20"/>
      <c r="I21" s="28"/>
      <c r="J21" s="28"/>
      <c r="K21" s="20"/>
      <c r="L21" s="27"/>
      <c r="M21" s="27"/>
      <c r="N21" s="20"/>
      <c r="O21" s="27"/>
      <c r="P21" s="27"/>
      <c r="Q21" s="14">
        <v>0</v>
      </c>
      <c r="R21" s="27"/>
      <c r="S21" s="27"/>
      <c r="T21" s="14">
        <v>0</v>
      </c>
      <c r="U21" s="27"/>
      <c r="V21" s="27"/>
      <c r="W21" s="14">
        <v>0</v>
      </c>
      <c r="X21" s="27"/>
      <c r="Y21" s="27"/>
      <c r="Z21" s="14">
        <v>0</v>
      </c>
      <c r="AA21" s="27"/>
      <c r="AB21" s="27"/>
      <c r="AC21" s="14">
        <v>0</v>
      </c>
      <c r="AD21" s="27"/>
      <c r="AE21" s="27"/>
      <c r="AF21" s="14">
        <v>0</v>
      </c>
      <c r="AG21" s="27"/>
      <c r="AH21" s="27"/>
      <c r="AI21" s="18">
        <v>862764</v>
      </c>
      <c r="AJ21" s="27">
        <f>AI21/AI25</f>
        <v>0.10879197659740031</v>
      </c>
      <c r="AK21" s="27">
        <f>AI21/AI27</f>
        <v>0.008918157819961487</v>
      </c>
      <c r="AL21" s="16"/>
      <c r="AM21" s="12">
        <f t="shared" si="0"/>
        <v>862764</v>
      </c>
      <c r="AN21" s="32">
        <f>AM21/AM25</f>
        <v>0.005926011073800161</v>
      </c>
      <c r="AO21" s="27">
        <f>AM21/AM27</f>
        <v>0.0007375220917769307</v>
      </c>
    </row>
    <row r="22" spans="1:41" ht="12.75">
      <c r="A22" s="3" t="s">
        <v>5</v>
      </c>
      <c r="B22" s="20"/>
      <c r="C22" s="28"/>
      <c r="D22" s="27"/>
      <c r="E22" s="20"/>
      <c r="F22" s="27"/>
      <c r="G22" s="27"/>
      <c r="H22" s="20"/>
      <c r="I22" s="28"/>
      <c r="J22" s="28"/>
      <c r="K22" s="20"/>
      <c r="L22" s="27"/>
      <c r="M22" s="27"/>
      <c r="N22" s="20"/>
      <c r="O22" s="27"/>
      <c r="P22" s="27"/>
      <c r="Q22" s="14">
        <v>0</v>
      </c>
      <c r="R22" s="27"/>
      <c r="S22" s="27"/>
      <c r="T22" s="14">
        <v>0</v>
      </c>
      <c r="U22" s="27"/>
      <c r="V22" s="27"/>
      <c r="W22" s="14">
        <v>0</v>
      </c>
      <c r="X22" s="27"/>
      <c r="Y22" s="27"/>
      <c r="Z22" s="14">
        <v>0</v>
      </c>
      <c r="AA22" s="27"/>
      <c r="AB22" s="27"/>
      <c r="AC22" s="14">
        <v>0</v>
      </c>
      <c r="AD22" s="27"/>
      <c r="AE22" s="27"/>
      <c r="AF22" s="14">
        <v>0</v>
      </c>
      <c r="AG22" s="27"/>
      <c r="AH22" s="27"/>
      <c r="AI22" s="18">
        <v>88884</v>
      </c>
      <c r="AJ22" s="27">
        <f>AI22/AI25</f>
        <v>0.011208008270956285</v>
      </c>
      <c r="AK22" s="27">
        <f>AI22/AI27</f>
        <v>0.0009187698370231684</v>
      </c>
      <c r="AL22" s="16"/>
      <c r="AM22" s="12">
        <f t="shared" si="0"/>
        <v>88884</v>
      </c>
      <c r="AN22" s="32">
        <f>AM22/AM25</f>
        <v>0.0006105117602074884</v>
      </c>
      <c r="AO22" s="27">
        <f>AM22/AM27</f>
        <v>7.598128063468192E-05</v>
      </c>
    </row>
    <row r="23" spans="1:41" ht="12.75">
      <c r="A23" s="15" t="s">
        <v>15</v>
      </c>
      <c r="B23" s="20">
        <v>2117703.75</v>
      </c>
      <c r="C23" s="27">
        <f>B23/B25</f>
        <v>0.11999995933710235</v>
      </c>
      <c r="D23" s="27">
        <f>B23/B27</f>
        <v>0.019786602764965907</v>
      </c>
      <c r="E23" s="20">
        <v>1837276.66</v>
      </c>
      <c r="F23" s="27">
        <f>E23/E25</f>
        <v>0.11999999994774875</v>
      </c>
      <c r="G23" s="27">
        <f>E23/E27</f>
        <v>0.02774152837932114</v>
      </c>
      <c r="H23" s="20">
        <v>2151814</v>
      </c>
      <c r="I23" s="27">
        <f>H23/H25</f>
        <v>0.11999997546256823</v>
      </c>
      <c r="J23" s="27">
        <f>H23/H27</f>
        <v>0.019250023843197437</v>
      </c>
      <c r="K23" s="20">
        <v>2008594</v>
      </c>
      <c r="L23" s="27">
        <f>K23/K25</f>
        <v>0.12000002389731801</v>
      </c>
      <c r="M23" s="27">
        <f>K23/K27</f>
        <v>0.01799530470403741</v>
      </c>
      <c r="N23" s="20">
        <v>1610384</v>
      </c>
      <c r="O23" s="27">
        <f>N23/N25</f>
        <v>0.12000000596131138</v>
      </c>
      <c r="P23" s="27">
        <f>N23/N27</f>
        <v>0.015472225239867752</v>
      </c>
      <c r="Q23" s="18">
        <v>1506898</v>
      </c>
      <c r="R23" s="27">
        <f>Q23/Q25</f>
        <v>0.1199999649611423</v>
      </c>
      <c r="S23" s="27">
        <f>Q23/Q27</f>
        <v>0.014533434983605185</v>
      </c>
      <c r="T23" s="14">
        <v>1185059</v>
      </c>
      <c r="U23" s="27">
        <f>T23/T25</f>
        <v>0.1199999959495689</v>
      </c>
      <c r="V23" s="27">
        <f>T23/T27</f>
        <v>0.012189664785684166</v>
      </c>
      <c r="W23" s="14">
        <v>1005480</v>
      </c>
      <c r="X23" s="27">
        <f>W23/W25</f>
        <v>0.11999997135697067</v>
      </c>
      <c r="Y23" s="27">
        <f>W23/W27</f>
        <v>0.010903132153187944</v>
      </c>
      <c r="Z23" s="14">
        <v>993905</v>
      </c>
      <c r="AA23" s="27">
        <f>Z23/Z25</f>
        <v>0.1199999082407974</v>
      </c>
      <c r="AB23" s="27">
        <f>Z23/Z27</f>
        <v>0.010723261987155347</v>
      </c>
      <c r="AC23" s="14">
        <v>1031963</v>
      </c>
      <c r="AD23" s="27">
        <f>AC23/AC25</f>
        <v>0.12000003721064796</v>
      </c>
      <c r="AE23" s="27">
        <f>AC23/AC27</f>
        <v>0.011315708105931896</v>
      </c>
      <c r="AF23" s="14">
        <v>1069993</v>
      </c>
      <c r="AG23" s="27">
        <f>AF23/AF25</f>
        <v>0.12000004486012333</v>
      </c>
      <c r="AH23" s="27">
        <f>AF23/AF27</f>
        <v>0.011224407148374447</v>
      </c>
      <c r="AI23" s="18">
        <v>0</v>
      </c>
      <c r="AJ23" s="27"/>
      <c r="AK23" s="27"/>
      <c r="AL23" s="18"/>
      <c r="AM23" s="12">
        <f t="shared" si="0"/>
        <v>16519070.41</v>
      </c>
      <c r="AN23" s="27">
        <f>AM23/AM25</f>
        <v>0.11346346646191145</v>
      </c>
      <c r="AO23" s="27">
        <f>AM23/AM27</f>
        <v>0.014121103062939112</v>
      </c>
    </row>
    <row r="24" spans="1:41" ht="12.75">
      <c r="A24" s="15"/>
      <c r="B24" s="20"/>
      <c r="C24" s="28"/>
      <c r="D24" s="28"/>
      <c r="E24" s="15"/>
      <c r="F24" s="27"/>
      <c r="G24" s="27"/>
      <c r="H24" s="20"/>
      <c r="I24" s="28"/>
      <c r="J24" s="28"/>
      <c r="K24" s="20"/>
      <c r="L24" s="27"/>
      <c r="M24" s="27"/>
      <c r="N24" s="20"/>
      <c r="O24" s="27"/>
      <c r="P24" s="27"/>
      <c r="Q24" s="18"/>
      <c r="R24" s="27"/>
      <c r="S24" s="27"/>
      <c r="T24" s="14"/>
      <c r="U24" s="27"/>
      <c r="V24" s="27"/>
      <c r="W24" s="14"/>
      <c r="X24" s="27"/>
      <c r="Y24" s="27"/>
      <c r="Z24" s="14"/>
      <c r="AA24" s="27"/>
      <c r="AB24" s="27"/>
      <c r="AC24" s="14"/>
      <c r="AD24" s="27"/>
      <c r="AE24" s="27"/>
      <c r="AF24" s="14"/>
      <c r="AG24" s="27"/>
      <c r="AH24" s="27"/>
      <c r="AI24" s="18"/>
      <c r="AJ24" s="27"/>
      <c r="AK24" s="27"/>
      <c r="AL24" s="18"/>
      <c r="AM24" s="12">
        <f t="shared" si="0"/>
        <v>0</v>
      </c>
      <c r="AN24" s="27"/>
      <c r="AO24" s="27"/>
    </row>
    <row r="25" spans="1:41" ht="12.75">
      <c r="A25" s="15" t="s">
        <v>17</v>
      </c>
      <c r="B25" s="20">
        <f>SUM(B15:B23)</f>
        <v>17647537.23</v>
      </c>
      <c r="C25" s="27"/>
      <c r="D25" s="29">
        <f>B25/B27</f>
        <v>0.16488841224838782</v>
      </c>
      <c r="E25" s="18">
        <f>SUM(E15:E24)</f>
        <v>15310638.84</v>
      </c>
      <c r="F25" s="27"/>
      <c r="G25" s="29">
        <f>E25/E27</f>
        <v>0.23117940326167125</v>
      </c>
      <c r="H25" s="18">
        <f>SUM(H15:H24)</f>
        <v>17931787</v>
      </c>
      <c r="I25" s="31"/>
      <c r="J25" s="29">
        <f>H25/H27</f>
        <v>0.16041689816180107</v>
      </c>
      <c r="K25" s="18">
        <f>SUM(K15:K24)</f>
        <v>16738280</v>
      </c>
      <c r="L25" s="27"/>
      <c r="M25" s="29">
        <f>K25/K27</f>
        <v>0.14996084266979554</v>
      </c>
      <c r="N25" s="18">
        <f>SUM(N15:N24)</f>
        <v>13419866</v>
      </c>
      <c r="O25" s="27"/>
      <c r="P25" s="29">
        <f>N25/N27</f>
        <v>0.12893520392704044</v>
      </c>
      <c r="Q25" s="18">
        <f>SUM(Q15:Q24)</f>
        <v>12557487</v>
      </c>
      <c r="R25" s="27"/>
      <c r="S25" s="29">
        <f>Q25/Q27</f>
        <v>0.1211119935602591</v>
      </c>
      <c r="T25" s="18">
        <f>SUM(T15:T24)</f>
        <v>9875492</v>
      </c>
      <c r="U25" s="27"/>
      <c r="V25" s="29">
        <f>T25/T27</f>
        <v>0.10158054330940966</v>
      </c>
      <c r="W25" s="18">
        <f>SUM(W15:W24)</f>
        <v>8379002</v>
      </c>
      <c r="X25" s="27"/>
      <c r="Y25" s="29">
        <f>W25/W27</f>
        <v>0.09085945629731679</v>
      </c>
      <c r="Z25" s="18">
        <f>SUM(Z15:Z24)</f>
        <v>8282548</v>
      </c>
      <c r="AA25" s="27"/>
      <c r="AB25" s="29">
        <f>Z25/Z27</f>
        <v>0.08936058489009467</v>
      </c>
      <c r="AC25" s="18">
        <f>SUM(AC15:AC24)</f>
        <v>8599689</v>
      </c>
      <c r="AD25" s="27"/>
      <c r="AE25" s="29">
        <f>AC25/AC27</f>
        <v>0.09429753830882828</v>
      </c>
      <c r="AF25" s="18">
        <f>SUM(AF15:AF24)</f>
        <v>8916605</v>
      </c>
      <c r="AG25" s="27"/>
      <c r="AH25" s="29">
        <f>AF25/AF27</f>
        <v>0.09353669126922451</v>
      </c>
      <c r="AI25" s="18">
        <f>SUM(AI15:AI24)</f>
        <v>7930401</v>
      </c>
      <c r="AJ25" s="27"/>
      <c r="AK25" s="29">
        <f>AI25/AI27</f>
        <v>0.08197440747826798</v>
      </c>
      <c r="AL25" s="18"/>
      <c r="AM25" s="12">
        <f t="shared" si="0"/>
        <v>145589333.07</v>
      </c>
      <c r="AN25" s="27"/>
      <c r="AO25" s="29">
        <f>AM25/AM27</f>
        <v>0.12445506472939838</v>
      </c>
    </row>
    <row r="26" spans="1:41" ht="12.75">
      <c r="A26" s="4"/>
      <c r="B26" s="20"/>
      <c r="C26" s="20"/>
      <c r="D26" s="20"/>
      <c r="E26" s="4"/>
      <c r="F26" s="4"/>
      <c r="G26" s="4"/>
      <c r="H26" s="20"/>
      <c r="I26" s="20"/>
      <c r="J26" s="26"/>
      <c r="K26" s="20"/>
      <c r="L26" s="24"/>
      <c r="M26" s="24"/>
      <c r="N26" s="20"/>
      <c r="O26" s="20"/>
      <c r="P26" s="20"/>
      <c r="Q26" s="4"/>
      <c r="R26" s="24"/>
      <c r="S26" s="24"/>
      <c r="T26" s="9"/>
      <c r="U26" s="24"/>
      <c r="V26" s="24"/>
      <c r="W26" s="9"/>
      <c r="X26" s="24"/>
      <c r="Y26" s="24"/>
      <c r="Z26" s="9"/>
      <c r="AA26" s="24"/>
      <c r="AB26" s="24"/>
      <c r="AC26" s="9"/>
      <c r="AD26" s="24"/>
      <c r="AE26" s="24"/>
      <c r="AF26" s="9"/>
      <c r="AG26" s="24"/>
      <c r="AH26" s="24"/>
      <c r="AI26" s="16"/>
      <c r="AJ26" s="24"/>
      <c r="AK26" s="24"/>
      <c r="AL26" s="16"/>
      <c r="AM26" s="12">
        <f>SUM(H26:AK26)</f>
        <v>0</v>
      </c>
      <c r="AN26" s="24"/>
      <c r="AO26" s="24"/>
    </row>
    <row r="27" spans="1:41" ht="13.5" thickBot="1">
      <c r="A27" s="13" t="s">
        <v>6</v>
      </c>
      <c r="B27" s="19">
        <f>B25+B13</f>
        <v>107027152.42000002</v>
      </c>
      <c r="C27" s="19"/>
      <c r="D27" s="19"/>
      <c r="E27" s="19">
        <f>E25+E13</f>
        <v>66228386.36999999</v>
      </c>
      <c r="F27" s="19"/>
      <c r="G27" s="19"/>
      <c r="H27" s="19">
        <f>H25+H13</f>
        <v>111782407</v>
      </c>
      <c r="I27" s="19"/>
      <c r="J27" s="19"/>
      <c r="K27" s="19">
        <f>K25+K13</f>
        <v>111617671</v>
      </c>
      <c r="L27" s="19"/>
      <c r="M27" s="19"/>
      <c r="N27" s="19">
        <f>N25+N13</f>
        <v>104082249</v>
      </c>
      <c r="O27" s="19"/>
      <c r="P27" s="19"/>
      <c r="Q27" s="19">
        <f>Q25+Q13</f>
        <v>103684917</v>
      </c>
      <c r="R27" s="19"/>
      <c r="S27" s="19"/>
      <c r="T27" s="19">
        <f>T25+T13</f>
        <v>97218342</v>
      </c>
      <c r="U27" s="19"/>
      <c r="V27" s="19"/>
      <c r="W27" s="19">
        <f>W25+W13</f>
        <v>92219372</v>
      </c>
      <c r="X27" s="19"/>
      <c r="Y27" s="19"/>
      <c r="Z27" s="19">
        <f>Z25+Z13</f>
        <v>92686815</v>
      </c>
      <c r="AA27" s="19"/>
      <c r="AB27" s="19"/>
      <c r="AC27" s="19">
        <f>AC25+AC13</f>
        <v>91197386</v>
      </c>
      <c r="AD27" s="19"/>
      <c r="AE27" s="19"/>
      <c r="AF27" s="19">
        <f>AF25+AF13</f>
        <v>95327351</v>
      </c>
      <c r="AG27" s="19"/>
      <c r="AH27" s="19"/>
      <c r="AI27" s="19">
        <f>AI25+AI13</f>
        <v>96742401</v>
      </c>
      <c r="AJ27" s="19"/>
      <c r="AK27" s="19"/>
      <c r="AL27" s="19"/>
      <c r="AM27" s="8">
        <f>AM13+AM25</f>
        <v>1169814449.79</v>
      </c>
      <c r="AN27" s="8"/>
      <c r="AO27" s="8"/>
    </row>
    <row r="28" spans="1:39" ht="13.5" thickTop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12"/>
    </row>
    <row r="30" spans="1:41" ht="38.25">
      <c r="A30" s="1" t="s">
        <v>21</v>
      </c>
      <c r="D30" s="25" t="s">
        <v>19</v>
      </c>
      <c r="G30" s="25" t="s">
        <v>19</v>
      </c>
      <c r="J30" s="25" t="s">
        <v>19</v>
      </c>
      <c r="M30" s="25" t="s">
        <v>19</v>
      </c>
      <c r="P30" s="25" t="s">
        <v>19</v>
      </c>
      <c r="S30" s="25" t="s">
        <v>19</v>
      </c>
      <c r="V30" s="25" t="s">
        <v>19</v>
      </c>
      <c r="Y30" s="25" t="s">
        <v>19</v>
      </c>
      <c r="AB30" s="25" t="s">
        <v>19</v>
      </c>
      <c r="AE30" s="25" t="s">
        <v>19</v>
      </c>
      <c r="AH30" s="25" t="s">
        <v>19</v>
      </c>
      <c r="AK30" s="25" t="s">
        <v>19</v>
      </c>
      <c r="AO30" s="25" t="s">
        <v>19</v>
      </c>
    </row>
    <row r="32" spans="1:41" ht="12.75">
      <c r="A32" s="3" t="s">
        <v>1</v>
      </c>
      <c r="B32" s="20">
        <v>6497004.24</v>
      </c>
      <c r="D32" s="27">
        <f>B32/B27</f>
        <v>0.06070426142428054</v>
      </c>
      <c r="E32" s="20">
        <v>3716995.57</v>
      </c>
      <c r="G32" s="27">
        <f>E32/E27</f>
        <v>0.05612390356657878</v>
      </c>
      <c r="H32" s="20">
        <v>6916791</v>
      </c>
      <c r="J32" s="27">
        <f>H32/H27</f>
        <v>0.061877277342936444</v>
      </c>
      <c r="K32" s="20">
        <v>7090337</v>
      </c>
      <c r="M32" s="27">
        <f>K32/K27</f>
        <v>0.06352342721789993</v>
      </c>
      <c r="N32" s="20">
        <v>6792426</v>
      </c>
      <c r="P32" s="27">
        <f>N32/N27</f>
        <v>0.06526017707399846</v>
      </c>
      <c r="Q32" s="14">
        <v>6864629</v>
      </c>
      <c r="S32" s="27">
        <f>Q32/Q27</f>
        <v>0.06620663061339964</v>
      </c>
      <c r="T32" s="14">
        <v>6592639</v>
      </c>
      <c r="U32" s="27"/>
      <c r="V32" s="27">
        <f>T32/T27</f>
        <v>0.06781270760614289</v>
      </c>
      <c r="W32" s="14">
        <v>6244431</v>
      </c>
      <c r="Y32" s="27">
        <f>W32/W27</f>
        <v>0.06771279032349081</v>
      </c>
      <c r="Z32" s="14">
        <v>6174172</v>
      </c>
      <c r="AB32" s="27">
        <f>Z32/Z27</f>
        <v>0.06661327180138836</v>
      </c>
      <c r="AC32" s="14">
        <v>6048630</v>
      </c>
      <c r="AD32" s="27"/>
      <c r="AE32" s="27">
        <f>AC32/AC27</f>
        <v>0.06632459838267733</v>
      </c>
      <c r="AF32" s="14">
        <v>6352054</v>
      </c>
      <c r="AH32" s="27">
        <f>AF32/AF27</f>
        <v>0.0666341184703643</v>
      </c>
      <c r="AI32" s="20">
        <v>6516136</v>
      </c>
      <c r="AK32" s="27">
        <f>AI32/AI27</f>
        <v>0.06735553317515863</v>
      </c>
      <c r="AM32" s="33">
        <f>B32+E32+H32+K32+N32+Q32+T32+W32+Z32+AC32+AF32+AI32</f>
        <v>75806244.81</v>
      </c>
      <c r="AO32" s="27">
        <f>AM32/AM27</f>
        <v>0.0648019391653167</v>
      </c>
    </row>
    <row r="33" spans="1:41" ht="12.75">
      <c r="A33" s="3" t="s">
        <v>2</v>
      </c>
      <c r="B33" s="20">
        <v>841062.18</v>
      </c>
      <c r="D33" s="27">
        <f>B33/B27</f>
        <v>0.00785840005066632</v>
      </c>
      <c r="E33" s="20">
        <v>485246.13</v>
      </c>
      <c r="G33" s="27">
        <f>E33/E27</f>
        <v>0.007326860227109593</v>
      </c>
      <c r="H33" s="20">
        <v>891581</v>
      </c>
      <c r="J33" s="27">
        <f>H33/H27</f>
        <v>0.007976040451517563</v>
      </c>
      <c r="K33" s="20">
        <v>852017</v>
      </c>
      <c r="M33" s="27">
        <f>K33/K27</f>
        <v>0.007633352249394274</v>
      </c>
      <c r="N33" s="20">
        <v>786949</v>
      </c>
      <c r="P33" s="27">
        <f>N33/N27</f>
        <v>0.007560837775517322</v>
      </c>
      <c r="Q33" s="14">
        <v>770938</v>
      </c>
      <c r="S33" s="27">
        <f>Q33/Q27</f>
        <v>0.007435391977022077</v>
      </c>
      <c r="T33" s="14">
        <v>724072</v>
      </c>
      <c r="V33" s="27">
        <f>T33/T27</f>
        <v>0.007447894966157723</v>
      </c>
      <c r="W33" s="14">
        <v>733603</v>
      </c>
      <c r="Y33" s="27">
        <f>W33/W27</f>
        <v>0.007954977182017679</v>
      </c>
      <c r="Z33" s="14">
        <v>795932</v>
      </c>
      <c r="AB33" s="27">
        <f>Z33/Z27</f>
        <v>0.008587327118749306</v>
      </c>
      <c r="AC33" s="14">
        <v>782200</v>
      </c>
      <c r="AE33" s="27">
        <f>AC33/AC27</f>
        <v>0.008577000222352865</v>
      </c>
      <c r="AF33" s="14">
        <v>768193</v>
      </c>
      <c r="AH33" s="27">
        <f>AF33/AF27</f>
        <v>0.008058474214813753</v>
      </c>
      <c r="AI33" s="22">
        <v>751350</v>
      </c>
      <c r="AK33" s="27">
        <f>AI33/AI27</f>
        <v>0.007766501474363863</v>
      </c>
      <c r="AM33" s="33">
        <f aca="true" t="shared" si="1" ref="AM33:AM41">B33+E33+H33+K33+N33+Q33+T33+W33+Z33+AC33+AF33+AI33</f>
        <v>9183143.31</v>
      </c>
      <c r="AO33" s="27">
        <f>AM33/AM27</f>
        <v>0.00785008538033405</v>
      </c>
    </row>
    <row r="34" spans="1:41" ht="12.75">
      <c r="A34" s="3" t="s">
        <v>3</v>
      </c>
      <c r="B34" s="20">
        <v>1599895.11</v>
      </c>
      <c r="D34" s="27">
        <f>B34/B27</f>
        <v>0.014948497402992008</v>
      </c>
      <c r="E34" s="20">
        <v>889533.05</v>
      </c>
      <c r="G34" s="27">
        <f>E34/E27</f>
        <v>0.013431295834846719</v>
      </c>
      <c r="H34" s="20">
        <v>1576690</v>
      </c>
      <c r="J34" s="27">
        <f>H34/H27</f>
        <v>0.014104992389365887</v>
      </c>
      <c r="K34" s="20">
        <v>1545585</v>
      </c>
      <c r="M34" s="27">
        <f>K34/K27</f>
        <v>0.013847135369810753</v>
      </c>
      <c r="N34" s="20">
        <v>1486863</v>
      </c>
      <c r="P34" s="27">
        <f>N34/N27</f>
        <v>0.014285461875444294</v>
      </c>
      <c r="Q34" s="14">
        <v>1477176</v>
      </c>
      <c r="S34" s="27">
        <f>Q34/Q27</f>
        <v>0.01424677805355238</v>
      </c>
      <c r="T34" s="14">
        <v>1417574</v>
      </c>
      <c r="V34" s="27">
        <f>T34/T27</f>
        <v>0.014581343096758428</v>
      </c>
      <c r="W34" s="14">
        <v>1406003</v>
      </c>
      <c r="Y34" s="27">
        <f>W34/W27</f>
        <v>0.015246286864759826</v>
      </c>
      <c r="Z34" s="14">
        <v>1470323</v>
      </c>
      <c r="AB34" s="27">
        <f>Z34/Z27</f>
        <v>0.015863345827559185</v>
      </c>
      <c r="AC34" s="14">
        <v>1428940</v>
      </c>
      <c r="AE34" s="27">
        <f>AC34/AC27</f>
        <v>0.01566865085365495</v>
      </c>
      <c r="AF34" s="14">
        <v>1520828</v>
      </c>
      <c r="AH34" s="27">
        <f>AF34/AF27</f>
        <v>0.01595374238396701</v>
      </c>
      <c r="AI34" s="21">
        <v>1613714</v>
      </c>
      <c r="AK34" s="27">
        <f>AI34/AI27</f>
        <v>0.016680524602650702</v>
      </c>
      <c r="AM34" s="33">
        <f t="shared" si="1"/>
        <v>17433124.16</v>
      </c>
      <c r="AO34" s="27">
        <f>AM34/AM27</f>
        <v>0.014902469501149963</v>
      </c>
    </row>
    <row r="35" spans="1:41" ht="12.75">
      <c r="A35" s="3" t="s">
        <v>24</v>
      </c>
      <c r="B35" s="20">
        <v>1448440</v>
      </c>
      <c r="D35" s="27">
        <f>B35/B27</f>
        <v>0.01353338818467277</v>
      </c>
      <c r="E35" s="20">
        <v>1319469</v>
      </c>
      <c r="G35" s="27">
        <f>E35/E27</f>
        <v>0.019923012960462082</v>
      </c>
      <c r="H35" s="20">
        <v>1487153</v>
      </c>
      <c r="J35" s="27">
        <f>H35/H27</f>
        <v>0.013303998723162224</v>
      </c>
      <c r="K35" s="20">
        <v>1407502</v>
      </c>
      <c r="M35" s="27">
        <f>K35/K27</f>
        <v>0.012610028388784425</v>
      </c>
      <c r="N35" s="20">
        <v>1144747</v>
      </c>
      <c r="P35" s="27">
        <f>N35/N27</f>
        <v>0.01099848447740594</v>
      </c>
      <c r="Q35" s="18">
        <v>1068577</v>
      </c>
      <c r="S35" s="27">
        <f>Q35/Q27</f>
        <v>0.010306002366766615</v>
      </c>
      <c r="T35" s="14">
        <v>843745</v>
      </c>
      <c r="V35" s="27">
        <f>T35/T27</f>
        <v>0.008678866380996294</v>
      </c>
      <c r="W35" s="14">
        <v>712932</v>
      </c>
      <c r="Y35" s="27">
        <f>W35/W27</f>
        <v>0.007730826880929096</v>
      </c>
      <c r="Z35" s="14">
        <v>690042</v>
      </c>
      <c r="AB35" s="27">
        <f>Z35/Z27</f>
        <v>0.007444877677585534</v>
      </c>
      <c r="AC35" s="14">
        <v>721331</v>
      </c>
      <c r="AE35" s="27">
        <f>AC35/AC27</f>
        <v>0.007909557846318095</v>
      </c>
      <c r="AF35" s="14">
        <v>760178</v>
      </c>
      <c r="AH35" s="27">
        <f>AF35/AF27</f>
        <v>0.007974395512154743</v>
      </c>
      <c r="AI35" s="18">
        <v>664092</v>
      </c>
      <c r="AK35" s="27">
        <f>AI35/AI27</f>
        <v>0.006864539158998132</v>
      </c>
      <c r="AM35" s="33">
        <f t="shared" si="1"/>
        <v>12268208</v>
      </c>
      <c r="AO35" s="27">
        <f>AM35/AM27</f>
        <v>0.01048731104509979</v>
      </c>
    </row>
    <row r="36" spans="1:41" ht="12.75">
      <c r="A36" s="3" t="s">
        <v>23</v>
      </c>
      <c r="B36" s="20">
        <v>129947</v>
      </c>
      <c r="D36" s="27">
        <f>B36/B27</f>
        <v>0.0012141498401270832</v>
      </c>
      <c r="E36" s="20">
        <v>71536</v>
      </c>
      <c r="G36" s="27">
        <f>E36/E27</f>
        <v>0.0010801410682173022</v>
      </c>
      <c r="H36" s="20">
        <v>128194</v>
      </c>
      <c r="J36" s="27">
        <f>H36/H27</f>
        <v>0.0011468173162526372</v>
      </c>
      <c r="K36" s="20">
        <v>109382</v>
      </c>
      <c r="M36" s="27">
        <f>K36/K27</f>
        <v>0.0009799702772870077</v>
      </c>
      <c r="N36" s="20">
        <v>67506</v>
      </c>
      <c r="P36" s="27">
        <f>N36/N27</f>
        <v>0.0006485832180663199</v>
      </c>
      <c r="Q36" s="18">
        <v>75320</v>
      </c>
      <c r="S36" s="27">
        <f>Q36/Q27</f>
        <v>0.0007264315985323111</v>
      </c>
      <c r="T36" s="14">
        <v>55533</v>
      </c>
      <c r="V36" s="27">
        <f>T36/T27</f>
        <v>0.0005712193692832161</v>
      </c>
      <c r="W36" s="14">
        <v>50803</v>
      </c>
      <c r="Y36" s="27">
        <f>W36/W27</f>
        <v>0.0005508929295246122</v>
      </c>
      <c r="Z36" s="14">
        <v>58622</v>
      </c>
      <c r="AB36" s="27">
        <f>Z36/Z27</f>
        <v>0.0006324739931995721</v>
      </c>
      <c r="AC36" s="14">
        <v>59931</v>
      </c>
      <c r="AE36" s="27">
        <f>AC36/AC27</f>
        <v>0.0006571569935129501</v>
      </c>
      <c r="AF36" s="23">
        <v>44495</v>
      </c>
      <c r="AH36" s="27">
        <f>AF36/AF27</f>
        <v>0.00046676005924050067</v>
      </c>
      <c r="AI36" s="18">
        <v>54878</v>
      </c>
      <c r="AK36" s="27">
        <f>AI36/AI27</f>
        <v>0.0005672590243031078</v>
      </c>
      <c r="AM36" s="33">
        <f t="shared" si="1"/>
        <v>906147</v>
      </c>
      <c r="AO36" s="27">
        <f>AM36/AM27</f>
        <v>0.0007746074603221627</v>
      </c>
    </row>
    <row r="37" spans="1:41" ht="12.75">
      <c r="A37" s="3" t="s">
        <v>22</v>
      </c>
      <c r="B37" s="20">
        <v>191372</v>
      </c>
      <c r="D37" s="27">
        <f>B37/B27</f>
        <v>0.0017880696222675413</v>
      </c>
      <c r="E37" s="20">
        <v>140059</v>
      </c>
      <c r="G37" s="27">
        <f>E37/E27</f>
        <v>0.0021147880490025596</v>
      </c>
      <c r="H37" s="20">
        <v>177832</v>
      </c>
      <c r="J37" s="27">
        <f>H37/H27</f>
        <v>0.0015908764605507197</v>
      </c>
      <c r="K37" s="20">
        <v>156944</v>
      </c>
      <c r="M37" s="27">
        <f>K37/K27</f>
        <v>0.0014060856009081215</v>
      </c>
      <c r="N37" s="20">
        <v>129733</v>
      </c>
      <c r="P37" s="27">
        <f>N37/N27</f>
        <v>0.0012464469325600372</v>
      </c>
      <c r="Q37" s="18">
        <v>111852</v>
      </c>
      <c r="S37" s="27">
        <f>Q37/Q27</f>
        <v>0.0010787682841082854</v>
      </c>
      <c r="T37" s="14">
        <v>88271</v>
      </c>
      <c r="V37" s="27">
        <f>T37/T27</f>
        <v>0.0009079665234364931</v>
      </c>
      <c r="W37" s="14">
        <v>74165</v>
      </c>
      <c r="Y37" s="27">
        <f>W37/W27</f>
        <v>0.0008042236505362453</v>
      </c>
      <c r="Z37" s="14">
        <v>79591</v>
      </c>
      <c r="AB37" s="27">
        <f>Z37/Z27</f>
        <v>0.0008587089760285754</v>
      </c>
      <c r="AC37" s="14">
        <v>78707</v>
      </c>
      <c r="AE37" s="27">
        <f>AC37/AC27</f>
        <v>0.0008630400875744399</v>
      </c>
      <c r="AF37" s="14">
        <v>86987</v>
      </c>
      <c r="AH37" s="27">
        <f>AF37/AF27</f>
        <v>0.0009125083104428235</v>
      </c>
      <c r="AI37" s="18">
        <v>74070</v>
      </c>
      <c r="AK37" s="27">
        <f>AI37/AI27</f>
        <v>0.0007656415308526403</v>
      </c>
      <c r="AM37" s="33">
        <f t="shared" si="1"/>
        <v>1389583</v>
      </c>
      <c r="AO37" s="27">
        <f>AM37/AM27</f>
        <v>0.001187866161380937</v>
      </c>
    </row>
    <row r="38" spans="1:37" ht="12.75">
      <c r="A38" s="15"/>
      <c r="B38" s="20"/>
      <c r="D38" s="27"/>
      <c r="E38" s="20"/>
      <c r="G38" s="27"/>
      <c r="H38" s="20"/>
      <c r="J38" s="27"/>
      <c r="K38" s="20"/>
      <c r="M38" s="27"/>
      <c r="N38" s="20"/>
      <c r="P38" s="27"/>
      <c r="Q38" s="18"/>
      <c r="S38" s="27"/>
      <c r="T38" s="14"/>
      <c r="V38" s="27"/>
      <c r="W38" s="14"/>
      <c r="Y38" s="27"/>
      <c r="Z38" s="14"/>
      <c r="AB38" s="27"/>
      <c r="AC38" s="14"/>
      <c r="AE38" s="27"/>
      <c r="AF38" s="14"/>
      <c r="AH38" s="27"/>
      <c r="AK38" s="27"/>
    </row>
    <row r="39" spans="1:41" ht="12.75">
      <c r="A39" s="15" t="s">
        <v>28</v>
      </c>
      <c r="B39" s="20">
        <f>B32+B35</f>
        <v>7945444.24</v>
      </c>
      <c r="D39" s="27">
        <f>B39/B27</f>
        <v>0.07423764960895331</v>
      </c>
      <c r="E39" s="20">
        <f>E32+E35</f>
        <v>5036464.57</v>
      </c>
      <c r="G39" s="27">
        <f>E39/E27</f>
        <v>0.07604691652704086</v>
      </c>
      <c r="H39" s="20">
        <f>H32+H35</f>
        <v>8403944</v>
      </c>
      <c r="J39" s="27">
        <f>H39/H27</f>
        <v>0.07518127606609866</v>
      </c>
      <c r="K39" s="20">
        <f>K32+K35</f>
        <v>8497839</v>
      </c>
      <c r="M39" s="27">
        <f>K39/K27</f>
        <v>0.07613345560668436</v>
      </c>
      <c r="N39" s="20">
        <f>N32+N35</f>
        <v>7937173</v>
      </c>
      <c r="P39" s="27">
        <f>N39/N27</f>
        <v>0.07625866155140441</v>
      </c>
      <c r="Q39" s="20">
        <f>Q32+Q35</f>
        <v>7933206</v>
      </c>
      <c r="S39" s="27">
        <f>Q39/Q27</f>
        <v>0.07651263298016625</v>
      </c>
      <c r="T39" s="20">
        <f>T32+T35</f>
        <v>7436384</v>
      </c>
      <c r="V39" s="27">
        <f>T39/T27</f>
        <v>0.07649157398713917</v>
      </c>
      <c r="W39" s="20">
        <f>W32+W35</f>
        <v>6957363</v>
      </c>
      <c r="Y39" s="27">
        <f>W39/W27</f>
        <v>0.07544361720441992</v>
      </c>
      <c r="Z39" s="20">
        <f>Z32+Z35</f>
        <v>6864214</v>
      </c>
      <c r="AB39" s="27">
        <f>Z39/Z27</f>
        <v>0.07405814947897389</v>
      </c>
      <c r="AC39" s="20">
        <f>AC32+AC35</f>
        <v>6769961</v>
      </c>
      <c r="AE39" s="27">
        <f>AC39/AC27</f>
        <v>0.07423415622899543</v>
      </c>
      <c r="AF39" s="20">
        <f>AF32+AF35</f>
        <v>7112232</v>
      </c>
      <c r="AH39" s="27">
        <f>AF39/AF27</f>
        <v>0.07460851398251904</v>
      </c>
      <c r="AI39" s="20">
        <f>AI32+AI35</f>
        <v>7180228</v>
      </c>
      <c r="AK39" s="27">
        <f>AI39/AI27</f>
        <v>0.07422007233415677</v>
      </c>
      <c r="AM39" s="33">
        <f t="shared" si="1"/>
        <v>88074452.81</v>
      </c>
      <c r="AO39" s="27">
        <f>AM39/AM27</f>
        <v>0.07528925021041649</v>
      </c>
    </row>
    <row r="40" spans="1:41" ht="12.75">
      <c r="A40" s="15" t="s">
        <v>29</v>
      </c>
      <c r="B40" s="20">
        <f>B33+B36</f>
        <v>971009.18</v>
      </c>
      <c r="D40" s="27">
        <f>B40/B27</f>
        <v>0.009072549890793404</v>
      </c>
      <c r="E40" s="20">
        <f>E33+E36</f>
        <v>556782.13</v>
      </c>
      <c r="G40" s="27">
        <f>E40/E27</f>
        <v>0.008407001295326896</v>
      </c>
      <c r="H40" s="20">
        <f>H33+H36</f>
        <v>1019775</v>
      </c>
      <c r="J40" s="27">
        <f>H40/H27</f>
        <v>0.0091228577677702</v>
      </c>
      <c r="K40" s="20">
        <f>K33+K36</f>
        <v>961399</v>
      </c>
      <c r="M40" s="27">
        <f>K40/K27</f>
        <v>0.008613322526681282</v>
      </c>
      <c r="N40" s="20">
        <f>N33+N36</f>
        <v>854455</v>
      </c>
      <c r="P40" s="27">
        <f>N40/N27</f>
        <v>0.008209420993583641</v>
      </c>
      <c r="Q40" s="20">
        <f>Q33+Q36</f>
        <v>846258</v>
      </c>
      <c r="S40" s="27">
        <f>Q40/Q27</f>
        <v>0.00816182357555439</v>
      </c>
      <c r="T40" s="20">
        <f>T33+T36</f>
        <v>779605</v>
      </c>
      <c r="V40" s="27">
        <f>T40/T27</f>
        <v>0.00801911433544094</v>
      </c>
      <c r="W40" s="20">
        <f>W33+W36</f>
        <v>784406</v>
      </c>
      <c r="Y40" s="27">
        <f>W40/W27</f>
        <v>0.008505870111542291</v>
      </c>
      <c r="Z40" s="20">
        <f>Z33+Z36</f>
        <v>854554</v>
      </c>
      <c r="AB40" s="27">
        <f>Z40/Z27</f>
        <v>0.009219801111948879</v>
      </c>
      <c r="AC40" s="20">
        <f>AC33+AC36</f>
        <v>842131</v>
      </c>
      <c r="AE40" s="27">
        <f>AC40/AC27</f>
        <v>0.009234157215865815</v>
      </c>
      <c r="AF40" s="20">
        <f>AF33+AF36</f>
        <v>812688</v>
      </c>
      <c r="AH40" s="27">
        <f>AF40/AF27</f>
        <v>0.008525234274054253</v>
      </c>
      <c r="AI40" s="20">
        <f>AI33+AI36</f>
        <v>806228</v>
      </c>
      <c r="AK40" s="27">
        <f>AI40/AI27</f>
        <v>0.00833376049866697</v>
      </c>
      <c r="AM40" s="33">
        <f t="shared" si="1"/>
        <v>10089290.31</v>
      </c>
      <c r="AO40" s="27">
        <f>AM40/AM27</f>
        <v>0.008624692840656215</v>
      </c>
    </row>
    <row r="41" spans="1:41" ht="12.75">
      <c r="A41" s="15" t="s">
        <v>30</v>
      </c>
      <c r="B41" s="20">
        <f>B34+B37</f>
        <v>1791267.11</v>
      </c>
      <c r="D41" s="27">
        <f>B41/B27</f>
        <v>0.01673656702525955</v>
      </c>
      <c r="E41" s="20">
        <f>E34+E37</f>
        <v>1029592.05</v>
      </c>
      <c r="G41" s="27">
        <f>E41/E27</f>
        <v>0.015546083883849279</v>
      </c>
      <c r="H41" s="20">
        <f>H34+H37</f>
        <v>1754522</v>
      </c>
      <c r="J41" s="27">
        <f>H41/H27</f>
        <v>0.015695868849916608</v>
      </c>
      <c r="K41" s="20">
        <f>K34+K37</f>
        <v>1702529</v>
      </c>
      <c r="M41" s="27">
        <f>K41/K27</f>
        <v>0.015253220970718875</v>
      </c>
      <c r="N41" s="20">
        <f>N34+N37</f>
        <v>1616596</v>
      </c>
      <c r="P41" s="27">
        <f>N41/N27</f>
        <v>0.01553190880800433</v>
      </c>
      <c r="Q41" s="20">
        <f>Q34+Q37</f>
        <v>1589028</v>
      </c>
      <c r="S41" s="27">
        <f>Q41/Q27</f>
        <v>0.015325546337660664</v>
      </c>
      <c r="T41" s="20">
        <f>T34+T37</f>
        <v>1505845</v>
      </c>
      <c r="V41" s="27">
        <f>T41/T27</f>
        <v>0.015489309620194921</v>
      </c>
      <c r="W41" s="20">
        <f>W34+W37</f>
        <v>1480168</v>
      </c>
      <c r="Y41" s="27">
        <f>W41/W27</f>
        <v>0.01605051051529607</v>
      </c>
      <c r="Z41" s="20">
        <f>Z34+Z37</f>
        <v>1549914</v>
      </c>
      <c r="AB41" s="27">
        <f>Z41/Z27</f>
        <v>0.01672205480358776</v>
      </c>
      <c r="AC41" s="20">
        <f>AC34+AC37</f>
        <v>1507647</v>
      </c>
      <c r="AE41" s="27">
        <f>AC41/AC27</f>
        <v>0.01653169094122939</v>
      </c>
      <c r="AF41" s="20">
        <f>AF34+AF37</f>
        <v>1607815</v>
      </c>
      <c r="AH41" s="27">
        <f>AF41/AF27</f>
        <v>0.016866250694409834</v>
      </c>
      <c r="AI41" s="20">
        <f>AI34+AI37</f>
        <v>1687784</v>
      </c>
      <c r="AK41" s="27">
        <f>AI41/AI27</f>
        <v>0.017446166133503343</v>
      </c>
      <c r="AM41" s="33">
        <f t="shared" si="1"/>
        <v>18822707.16</v>
      </c>
      <c r="AO41" s="27">
        <f>AM41/AM27</f>
        <v>0.016090335662530902</v>
      </c>
    </row>
    <row r="42" spans="1:22" ht="12.75">
      <c r="A42" s="15"/>
      <c r="B42" s="20"/>
      <c r="D42" s="27"/>
      <c r="M42" s="27"/>
      <c r="P42" s="27"/>
      <c r="V42" s="27"/>
    </row>
    <row r="43" spans="1:41" ht="12.75">
      <c r="A43" s="15" t="s">
        <v>20</v>
      </c>
      <c r="B43" s="20">
        <f>SUM(B39:B41)</f>
        <v>10707720.53</v>
      </c>
      <c r="D43" s="27">
        <f>B43/B27</f>
        <v>0.10004676652500626</v>
      </c>
      <c r="E43" s="20">
        <f>SUM(E39:E41)</f>
        <v>6622838.75</v>
      </c>
      <c r="F43" s="34"/>
      <c r="G43" s="27">
        <f>E43/E27</f>
        <v>0.10000000170621703</v>
      </c>
      <c r="H43" s="20">
        <f>SUM(H39:H41)</f>
        <v>11178241</v>
      </c>
      <c r="J43" s="27">
        <f>H43/H27</f>
        <v>0.10000000268378548</v>
      </c>
      <c r="K43" s="20">
        <f>SUM(K39:K41)</f>
        <v>11161767</v>
      </c>
      <c r="M43" s="27">
        <f>K43/K27</f>
        <v>0.09999999910408451</v>
      </c>
      <c r="N43" s="20">
        <f>SUM(N39:N41)</f>
        <v>10408224</v>
      </c>
      <c r="P43" s="27">
        <f>N43/N27</f>
        <v>0.09999999135299238</v>
      </c>
      <c r="Q43" s="20">
        <f>SUM(Q39:Q41)</f>
        <v>10368492</v>
      </c>
      <c r="S43" s="27">
        <f>Q43/Q27</f>
        <v>0.1000000028933813</v>
      </c>
      <c r="T43" s="20">
        <f>SUM(T39:T41)</f>
        <v>9721834</v>
      </c>
      <c r="V43" s="27">
        <f>T43/T27</f>
        <v>0.09999999794277503</v>
      </c>
      <c r="W43" s="20">
        <f>SUM(W39:W41)</f>
        <v>9221937</v>
      </c>
      <c r="Y43" s="27">
        <f>W43/W27</f>
        <v>0.09999999783125828</v>
      </c>
      <c r="Z43" s="20">
        <f>SUM(Z39:Z41)</f>
        <v>9268682</v>
      </c>
      <c r="AB43" s="27">
        <f>Z43/Z27</f>
        <v>0.10000000539451054</v>
      </c>
      <c r="AC43" s="20">
        <f>SUM(AC39:AC41)</f>
        <v>9119739</v>
      </c>
      <c r="AE43" s="27">
        <f>AC43/AC27</f>
        <v>0.10000000438609062</v>
      </c>
      <c r="AF43" s="20">
        <f>SUM(AF39:AF41)</f>
        <v>9532735</v>
      </c>
      <c r="AH43" s="27">
        <f>AF43/AF27</f>
        <v>0.09999999895098312</v>
      </c>
      <c r="AI43" s="20">
        <f>SUM(AI39:AI41)</f>
        <v>9674240</v>
      </c>
      <c r="AK43" s="27">
        <f>AI43/AI27</f>
        <v>0.09999999896632708</v>
      </c>
      <c r="AM43" s="20">
        <f>SUM(AM39:AM41)</f>
        <v>116986450.28</v>
      </c>
      <c r="AO43" s="27">
        <f>AM43/AM27</f>
        <v>0.1000042787136036</v>
      </c>
    </row>
    <row r="44" spans="1:22" ht="12.75">
      <c r="A44" s="15"/>
      <c r="G44" s="27"/>
      <c r="V44" s="27"/>
    </row>
    <row r="45" spans="1:41" ht="12.75">
      <c r="A45" s="3" t="s">
        <v>4</v>
      </c>
      <c r="B45" s="20">
        <v>8805679.7</v>
      </c>
      <c r="D45" s="27">
        <f>B45/B27</f>
        <v>0.08227519373256252</v>
      </c>
      <c r="E45" s="20">
        <v>5042690.04</v>
      </c>
      <c r="G45" s="27">
        <f>E45/E27</f>
        <v>0.07614091655242605</v>
      </c>
      <c r="H45" s="20">
        <v>9370046</v>
      </c>
      <c r="J45" s="27">
        <f>H45/H27</f>
        <v>0.08382397777496417</v>
      </c>
      <c r="K45" s="20">
        <v>9530825</v>
      </c>
      <c r="M45" s="27">
        <f>K45/K27</f>
        <v>0.08538813715258402</v>
      </c>
      <c r="N45" s="20">
        <v>9095250</v>
      </c>
      <c r="P45" s="27">
        <f>N45/N27</f>
        <v>0.08738521781941895</v>
      </c>
      <c r="Q45" s="21">
        <v>9162681</v>
      </c>
      <c r="S45" s="27">
        <f>Q45/Q27</f>
        <v>0.08837043289526865</v>
      </c>
      <c r="T45" s="14">
        <v>8780053</v>
      </c>
      <c r="V45" s="27">
        <f>T45/T27</f>
        <v>0.09031272102953576</v>
      </c>
      <c r="W45" s="14">
        <v>8373641</v>
      </c>
      <c r="Y45" s="27">
        <f>W45/W27</f>
        <v>0.09080132317535192</v>
      </c>
      <c r="Z45" s="14">
        <v>8364125</v>
      </c>
      <c r="AB45" s="27">
        <f>Z45/Z27</f>
        <v>0.09024072086196942</v>
      </c>
      <c r="AC45" s="14">
        <v>8196995</v>
      </c>
      <c r="AE45" s="27">
        <f>AC45/AC27</f>
        <v>0.08988190736080966</v>
      </c>
      <c r="AF45" s="14">
        <v>8544294</v>
      </c>
      <c r="AH45" s="27">
        <f>AF45/AF27</f>
        <v>0.08963108604580862</v>
      </c>
      <c r="AI45" s="21">
        <v>8720983</v>
      </c>
      <c r="AK45" s="27">
        <f>AI45/AI27</f>
        <v>0.09014643951208116</v>
      </c>
      <c r="AM45" s="33">
        <f>B45+E45+H45+K45+N45+Q45+T45+W45+Z45+AC45+AF45+AI45</f>
        <v>101987262.74</v>
      </c>
      <c r="AO45" s="27">
        <f>AM45/AM27</f>
        <v>0.08718242688685228</v>
      </c>
    </row>
    <row r="46" spans="1:41" ht="12.75">
      <c r="A46" s="3" t="s">
        <v>5</v>
      </c>
      <c r="B46" s="20">
        <v>1919874</v>
      </c>
      <c r="D46" s="27">
        <f>B46/B27</f>
        <v>0.01793819565025852</v>
      </c>
      <c r="E46" s="20">
        <v>1067439.66</v>
      </c>
      <c r="G46" s="27">
        <f>E46/E27</f>
        <v>0.01611755500181606</v>
      </c>
      <c r="H46" s="20">
        <v>1892028</v>
      </c>
      <c r="J46" s="27">
        <f>H46/H27</f>
        <v>0.016925990867239064</v>
      </c>
      <c r="K46" s="20">
        <v>1854702</v>
      </c>
      <c r="M46" s="27">
        <f>K46/K27</f>
        <v>0.016616562443772905</v>
      </c>
      <c r="N46" s="20">
        <v>1784236</v>
      </c>
      <c r="P46" s="27">
        <f>N46/N27</f>
        <v>0.01714255809364765</v>
      </c>
      <c r="Q46" s="21">
        <v>1772611</v>
      </c>
      <c r="S46" s="27">
        <f>Q46/Q27</f>
        <v>0.01709613173534199</v>
      </c>
      <c r="T46" s="14">
        <v>1701089</v>
      </c>
      <c r="V46" s="27">
        <f>T46/T27</f>
        <v>0.01749761377333508</v>
      </c>
      <c r="W46" s="14">
        <v>1687203</v>
      </c>
      <c r="Y46" s="27">
        <f>W46/W27</f>
        <v>0.01829553773148661</v>
      </c>
      <c r="Z46" s="14">
        <v>1764387</v>
      </c>
      <c r="AB46" s="27">
        <f>Z46/Z27</f>
        <v>0.01903600851965838</v>
      </c>
      <c r="AC46" s="14">
        <v>1714728</v>
      </c>
      <c r="AE46" s="27">
        <f>AC46/AC27</f>
        <v>0.01880238102438594</v>
      </c>
      <c r="AF46" s="14">
        <v>1824995</v>
      </c>
      <c r="AH46" s="27">
        <f>AF46/AF27</f>
        <v>0.019144505546996687</v>
      </c>
      <c r="AI46" s="21">
        <v>1936457</v>
      </c>
      <c r="AK46" s="27">
        <f>AI46/AI27</f>
        <v>0.02001663159052668</v>
      </c>
      <c r="AM46" s="33">
        <f>B46+E46+H46+K46+N46+Q46+T46+W46+Z46+AC46+AF46+AI46</f>
        <v>20919749.66</v>
      </c>
      <c r="AO46" s="27">
        <f>AM46/AM27</f>
        <v>0.01788296397241069</v>
      </c>
    </row>
    <row r="47" spans="1:41" ht="12.75">
      <c r="A47" s="3" t="s">
        <v>25</v>
      </c>
      <c r="B47" s="20">
        <v>1888059</v>
      </c>
      <c r="D47" s="27">
        <f>B47/B27</f>
        <v>0.01764093463489346</v>
      </c>
      <c r="E47" s="20">
        <v>1669206</v>
      </c>
      <c r="G47" s="27">
        <f>E47/E27</f>
        <v>0.02520378483441526</v>
      </c>
      <c r="H47" s="20">
        <v>1938416</v>
      </c>
      <c r="J47" s="27">
        <f>H47/H27</f>
        <v>0.017340975668917204</v>
      </c>
      <c r="K47" s="20">
        <v>1820261</v>
      </c>
      <c r="M47" s="27">
        <f>K47/K27</f>
        <v>0.01630800019111669</v>
      </c>
      <c r="N47" s="20">
        <v>1454704</v>
      </c>
      <c r="P47" s="27">
        <f>N47/N27</f>
        <v>0.013976485077681209</v>
      </c>
      <c r="Q47" s="18">
        <v>1372675</v>
      </c>
      <c r="S47" s="27">
        <f>Q47/Q27</f>
        <v>0.013238907255912641</v>
      </c>
      <c r="T47" s="14">
        <v>1079133</v>
      </c>
      <c r="V47" s="27">
        <f>T47/T27</f>
        <v>0.011100096728660525</v>
      </c>
      <c r="W47" s="14">
        <v>916481</v>
      </c>
      <c r="Y47" s="27">
        <f>W47/W27</f>
        <v>0.00993805292883582</v>
      </c>
      <c r="Z47" s="14">
        <v>898396</v>
      </c>
      <c r="AB47" s="27">
        <f>Z47/Z27</f>
        <v>0.009692813373725271</v>
      </c>
      <c r="AC47" s="14">
        <v>937515</v>
      </c>
      <c r="AE47" s="27">
        <f>AC47/AC27</f>
        <v>0.010280064386933196</v>
      </c>
      <c r="AF47" s="14">
        <v>965609</v>
      </c>
      <c r="AH47" s="27">
        <f>AF47/AF27</f>
        <v>0.010129401371910565</v>
      </c>
      <c r="AI47" s="18">
        <v>862764</v>
      </c>
      <c r="AK47" s="27">
        <f>AI47/AI27</f>
        <v>0.008918157819961487</v>
      </c>
      <c r="AM47" s="33">
        <f>B47+E47+H47+K47+N47+Q47+T47+W47+Z47+AC47+AF47+AI47</f>
        <v>15803219</v>
      </c>
      <c r="AO47" s="27">
        <f>AM47/AM27</f>
        <v>0.013509167204112521</v>
      </c>
    </row>
    <row r="48" spans="1:41" ht="12.75">
      <c r="A48" s="3" t="s">
        <v>26</v>
      </c>
      <c r="B48" s="20">
        <v>229645</v>
      </c>
      <c r="D48" s="27">
        <f>B48/B27</f>
        <v>0.0021456704659282943</v>
      </c>
      <c r="E48" s="20">
        <v>168071</v>
      </c>
      <c r="G48" s="27">
        <f>E48/E27</f>
        <v>0.0025377486786562035</v>
      </c>
      <c r="H48" s="20">
        <v>213398</v>
      </c>
      <c r="J48" s="27">
        <f>H48/H27</f>
        <v>0.0019090481742802335</v>
      </c>
      <c r="K48" s="20">
        <v>188333</v>
      </c>
      <c r="M48" s="27">
        <f>K48/K27</f>
        <v>0.0016873045129207184</v>
      </c>
      <c r="N48" s="20">
        <v>155680</v>
      </c>
      <c r="P48" s="27">
        <f>N48/N27</f>
        <v>0.0014957401621865415</v>
      </c>
      <c r="Q48" s="18">
        <v>134223</v>
      </c>
      <c r="S48" s="27">
        <f>Q48/Q27</f>
        <v>0.0012945277276925438</v>
      </c>
      <c r="T48" s="23">
        <v>105926</v>
      </c>
      <c r="V48" s="27">
        <f>T48/T27</f>
        <v>0.0010895680570236427</v>
      </c>
      <c r="W48" s="14">
        <v>88999</v>
      </c>
      <c r="Y48" s="27">
        <f>W48/W27</f>
        <v>0.0009650792243521242</v>
      </c>
      <c r="Z48" s="14">
        <v>95509</v>
      </c>
      <c r="AB48" s="27">
        <f>Z48/Z27</f>
        <v>0.0010304486134300763</v>
      </c>
      <c r="AC48" s="14">
        <v>94448</v>
      </c>
      <c r="AE48" s="27">
        <f>AC48/AC27</f>
        <v>0.0010356437189987001</v>
      </c>
      <c r="AF48" s="14">
        <v>104384</v>
      </c>
      <c r="AH48" s="27">
        <f>AF48/AF27</f>
        <v>0.0010950057764638817</v>
      </c>
      <c r="AI48" s="18">
        <v>88884</v>
      </c>
      <c r="AK48" s="27">
        <f>AI48/AI27</f>
        <v>0.0009187698370231684</v>
      </c>
      <c r="AM48" s="33">
        <f>B48+E48+H48+K48+N48+Q48+T48+W48+Z48+AC48+AF48+AI48</f>
        <v>1667500</v>
      </c>
      <c r="AO48" s="27">
        <f>AM48/AM27</f>
        <v>0.0014254397355916936</v>
      </c>
    </row>
    <row r="49" spans="1:37" ht="12.75">
      <c r="A49" s="15"/>
      <c r="B49" s="20"/>
      <c r="D49" s="27"/>
      <c r="E49" s="20"/>
      <c r="G49" s="27"/>
      <c r="H49" s="20"/>
      <c r="J49" s="27"/>
      <c r="K49" s="20"/>
      <c r="M49" s="27"/>
      <c r="N49" s="20"/>
      <c r="P49" s="27"/>
      <c r="Q49" s="18"/>
      <c r="S49" s="27"/>
      <c r="T49" s="14"/>
      <c r="V49" s="27"/>
      <c r="W49" s="14"/>
      <c r="Y49" s="27"/>
      <c r="Z49" s="14"/>
      <c r="AB49" s="27"/>
      <c r="AC49" s="14"/>
      <c r="AE49" s="27"/>
      <c r="AF49" s="14"/>
      <c r="AH49" s="27"/>
      <c r="AK49" s="27"/>
    </row>
    <row r="50" spans="1:41" ht="12.75">
      <c r="A50" s="15" t="s">
        <v>31</v>
      </c>
      <c r="B50" s="33">
        <f>B45+B47</f>
        <v>10693738.7</v>
      </c>
      <c r="C50" s="33"/>
      <c r="D50" s="27">
        <f>B50/B27</f>
        <v>0.09991612836745599</v>
      </c>
      <c r="E50" s="33">
        <f>E45+E47</f>
        <v>6711896.04</v>
      </c>
      <c r="G50" s="27">
        <f>E50/E27</f>
        <v>0.1013447013868413</v>
      </c>
      <c r="H50" s="33">
        <f>H45+H47</f>
        <v>11308462</v>
      </c>
      <c r="J50" s="27">
        <f>H50/H27</f>
        <v>0.10116495344388138</v>
      </c>
      <c r="K50" s="33">
        <f>K45+K47</f>
        <v>11351086</v>
      </c>
      <c r="M50" s="27">
        <f>K50/K27</f>
        <v>0.10169613734370071</v>
      </c>
      <c r="N50" s="33">
        <f>N45+N47</f>
        <v>10549954</v>
      </c>
      <c r="P50" s="27">
        <f>N50/N27</f>
        <v>0.10136170289710016</v>
      </c>
      <c r="Q50" s="33">
        <f>Q45+Q47</f>
        <v>10535356</v>
      </c>
      <c r="S50" s="27">
        <f>Q50/Q27</f>
        <v>0.1016093401511813</v>
      </c>
      <c r="T50" s="33">
        <f>T45+T47</f>
        <v>9859186</v>
      </c>
      <c r="V50" s="27">
        <f>T50/T27</f>
        <v>0.10141281775819629</v>
      </c>
      <c r="W50" s="33">
        <f>W45+W47</f>
        <v>9290122</v>
      </c>
      <c r="X50" s="35"/>
      <c r="Y50" s="27">
        <f>W50/W27</f>
        <v>0.10073937610418775</v>
      </c>
      <c r="Z50" s="33">
        <f>Z45+Z47</f>
        <v>9262521</v>
      </c>
      <c r="AB50" s="27">
        <f>Z50/Z27</f>
        <v>0.09993353423569469</v>
      </c>
      <c r="AC50" s="33">
        <f>AC45+AC47</f>
        <v>9134510</v>
      </c>
      <c r="AE50" s="27">
        <f>AC50/AC27</f>
        <v>0.10016197174774286</v>
      </c>
      <c r="AF50" s="33">
        <f>AF45+AF47</f>
        <v>9509903</v>
      </c>
      <c r="AH50" s="27">
        <f>AF50/AF27</f>
        <v>0.09976048741771919</v>
      </c>
      <c r="AI50" s="33">
        <f>AI45+AI47</f>
        <v>9583747</v>
      </c>
      <c r="AK50" s="27">
        <f>AI50/AI27</f>
        <v>0.09906459733204265</v>
      </c>
      <c r="AM50" s="33">
        <f>B50+E50+H50+K50+N50+Q50+T50+W50+Z50+AC50+AF50+AI50</f>
        <v>117790481.74</v>
      </c>
      <c r="AO50" s="27">
        <f>AM50/AM27</f>
        <v>0.1006915940909648</v>
      </c>
    </row>
    <row r="51" spans="1:41" ht="12.75">
      <c r="A51" s="15" t="s">
        <v>32</v>
      </c>
      <c r="B51" s="33">
        <f>B46+B48</f>
        <v>2149519</v>
      </c>
      <c r="C51" s="33"/>
      <c r="D51" s="27">
        <f>B51/B27</f>
        <v>0.020083866116186816</v>
      </c>
      <c r="E51" s="33">
        <f>E46+E48</f>
        <v>1235510.66</v>
      </c>
      <c r="G51" s="27">
        <f>E51/E27</f>
        <v>0.018655303680472263</v>
      </c>
      <c r="H51" s="33">
        <f>H46+H48</f>
        <v>2105426</v>
      </c>
      <c r="J51" s="27">
        <f>H51/H27</f>
        <v>0.018835039041519296</v>
      </c>
      <c r="K51" s="33">
        <f>K46+K48</f>
        <v>2043035</v>
      </c>
      <c r="M51" s="27">
        <f>K51/K27</f>
        <v>0.018303866956693622</v>
      </c>
      <c r="N51" s="33">
        <f>N46+N48</f>
        <v>1939916</v>
      </c>
      <c r="P51" s="27">
        <f>N51/N27</f>
        <v>0.01863829825583419</v>
      </c>
      <c r="Q51" s="33">
        <f>Q46+Q48</f>
        <v>1906834</v>
      </c>
      <c r="S51" s="27">
        <f>Q51/Q27</f>
        <v>0.01839065946303453</v>
      </c>
      <c r="T51" s="33">
        <f>T46+T48</f>
        <v>1807015</v>
      </c>
      <c r="V51" s="27">
        <f>T51/T27</f>
        <v>0.01858718183035872</v>
      </c>
      <c r="W51" s="33">
        <f>W46+W48</f>
        <v>1776202</v>
      </c>
      <c r="X51" s="35"/>
      <c r="Y51" s="27">
        <f>W51/W27</f>
        <v>0.019260616955838736</v>
      </c>
      <c r="Z51" s="33">
        <f>Z46+Z48</f>
        <v>1859896</v>
      </c>
      <c r="AB51" s="27">
        <f>Z51/Z27</f>
        <v>0.020066457133088456</v>
      </c>
      <c r="AC51" s="33">
        <f>AC46+AC48</f>
        <v>1809176</v>
      </c>
      <c r="AE51" s="27">
        <f>AC51/AC27</f>
        <v>0.01983802474338464</v>
      </c>
      <c r="AF51" s="33">
        <f>AF46+AF48</f>
        <v>1929379</v>
      </c>
      <c r="AH51" s="27">
        <f>AF51/AF27</f>
        <v>0.020239511323460566</v>
      </c>
      <c r="AI51" s="33">
        <f>AI46+AI48</f>
        <v>2025341</v>
      </c>
      <c r="AK51" s="27">
        <f>AI51/AI27</f>
        <v>0.02093540142754985</v>
      </c>
      <c r="AM51" s="33">
        <f>B51+E51+H51+K51+N51+Q51+T51+W51+Z51+AC51+AF51+AI51</f>
        <v>22587249.66</v>
      </c>
      <c r="AO51" s="27">
        <f>AM51/AM27</f>
        <v>0.01930840370800238</v>
      </c>
    </row>
    <row r="52" spans="1:23" ht="12.75">
      <c r="A52" s="15"/>
      <c r="C52" s="33"/>
      <c r="E52" s="27"/>
      <c r="H52" s="27"/>
      <c r="N52" s="27"/>
      <c r="Q52" s="27"/>
      <c r="T52" s="27"/>
      <c r="W52" s="27"/>
    </row>
    <row r="53" spans="1:41" ht="12.75">
      <c r="A53" s="1" t="s">
        <v>27</v>
      </c>
      <c r="B53" s="33">
        <f>SUM(B50:B51)</f>
        <v>12843257.7</v>
      </c>
      <c r="C53" s="33"/>
      <c r="D53" s="27">
        <f>B53/B27</f>
        <v>0.1199999944836428</v>
      </c>
      <c r="E53" s="33">
        <f>SUM(E50:E51)</f>
        <v>7947406.7</v>
      </c>
      <c r="F53" s="33"/>
      <c r="G53" s="27">
        <f>E53/E27</f>
        <v>0.12000000506731358</v>
      </c>
      <c r="H53" s="33">
        <f>SUM(H50:H51)</f>
        <v>13413888</v>
      </c>
      <c r="I53" s="33"/>
      <c r="J53" s="27">
        <f>H53/H27</f>
        <v>0.11999999248540068</v>
      </c>
      <c r="K53" s="33">
        <f>SUM(K50:K51)</f>
        <v>13394121</v>
      </c>
      <c r="L53" s="33"/>
      <c r="M53" s="27">
        <f>K53/K27</f>
        <v>0.12000000430039433</v>
      </c>
      <c r="N53" s="33">
        <f>SUM(N50:N51)</f>
        <v>12489870</v>
      </c>
      <c r="O53" s="33"/>
      <c r="P53" s="27">
        <f>N53/N27</f>
        <v>0.12000000115293435</v>
      </c>
      <c r="Q53" s="33">
        <f>SUM(Q50:Q51)</f>
        <v>12442190</v>
      </c>
      <c r="R53" s="33"/>
      <c r="S53" s="27">
        <f>Q53/Q27</f>
        <v>0.11999999961421583</v>
      </c>
      <c r="T53" s="33">
        <f>SUM(T50:T51)</f>
        <v>11666201</v>
      </c>
      <c r="U53" s="33"/>
      <c r="V53" s="27">
        <f>T53/T27</f>
        <v>0.119999999588555</v>
      </c>
      <c r="W53" s="33">
        <f>SUM(W50:W51)</f>
        <v>11066324</v>
      </c>
      <c r="X53" s="33"/>
      <c r="Y53" s="27">
        <f>W53/W27</f>
        <v>0.11999999306002648</v>
      </c>
      <c r="Z53" s="33">
        <f>SUM(Z50:Z51)</f>
        <v>11122417</v>
      </c>
      <c r="AA53" s="33"/>
      <c r="AB53" s="27">
        <f>Z53/Z27</f>
        <v>0.11999999136878314</v>
      </c>
      <c r="AC53" s="33">
        <f>SUM(AC50:AC51)</f>
        <v>10943686</v>
      </c>
      <c r="AD53" s="33"/>
      <c r="AE53" s="27">
        <f>AC53/AC27</f>
        <v>0.1199999964911275</v>
      </c>
      <c r="AF53" s="33">
        <f>SUM(AF50:AF51)</f>
        <v>11439282</v>
      </c>
      <c r="AG53" s="33"/>
      <c r="AH53" s="27">
        <f>AF53/AF27</f>
        <v>0.11999999874117975</v>
      </c>
      <c r="AI53" s="33">
        <f>SUM(AI50:AI51)</f>
        <v>11609088</v>
      </c>
      <c r="AJ53" s="33"/>
      <c r="AK53" s="27">
        <f>AI53/AI27</f>
        <v>0.1199999987595925</v>
      </c>
      <c r="AL53" s="27"/>
      <c r="AM53" s="33">
        <f>B53+E53+H53+K53+N53+Q53+T53+W53+Z53+AC53+AF53+AI53</f>
        <v>140377731.4</v>
      </c>
      <c r="AO53" s="27">
        <f>AM53/AM27</f>
        <v>0.11999999779896718</v>
      </c>
    </row>
  </sheetData>
  <sheetProtection/>
  <printOptions horizontalCentered="1"/>
  <pageMargins left="0.18" right="0.16" top="1" bottom="1" header="0.5" footer="0.5"/>
  <pageSetup fitToHeight="1" fitToWidth="1" horizontalDpi="600" verticalDpi="600" orientation="landscape" scale="64" r:id="rId1"/>
  <ignoredErrors>
    <ignoredError sqref="B13 H13 E13" formulaRange="1"/>
    <ignoredError sqref="J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Colorado Dept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 Ford</dc:creator>
  <cp:keywords/>
  <dc:description/>
  <cp:lastModifiedBy>Hogan, Paul</cp:lastModifiedBy>
  <cp:lastPrinted>2006-02-06T17:22:44Z</cp:lastPrinted>
  <dcterms:created xsi:type="dcterms:W3CDTF">2001-07-24T15:33:34Z</dcterms:created>
  <dcterms:modified xsi:type="dcterms:W3CDTF">2022-07-28T17:52:30Z</dcterms:modified>
  <cp:category/>
  <cp:version/>
  <cp:contentType/>
  <cp:contentStatus/>
</cp:coreProperties>
</file>