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defaultThemeVersion="166925"/>
  <mc:AlternateContent xmlns:mc="http://schemas.openxmlformats.org/markup-compatibility/2006">
    <mc:Choice Requires="x15">
      <x15ac:absPath xmlns:x15ac="http://schemas.microsoft.com/office/spreadsheetml/2010/11/ac" url="C:\Users\hoganpe\Downloads\"/>
    </mc:Choice>
  </mc:AlternateContent>
  <xr:revisionPtr revIDLastSave="0" documentId="8_{CDB2F519-181D-4306-891A-EAAF8C3DB749}" xr6:coauthVersionLast="36" xr6:coauthVersionMax="36" xr10:uidLastSave="{00000000-0000-0000-0000-000000000000}"/>
  <bookViews>
    <workbookView xWindow="0" yWindow="0" windowWidth="25200" windowHeight="11175" xr2:uid="{7723C78B-AB72-417B-81CF-94B00F59D43D}"/>
  </bookViews>
  <sheets>
    <sheet name="TaxYY-YY Data Summary"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30" i="1" l="1"/>
  <c r="AK30" i="1"/>
  <c r="D30" i="1" s="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B28" i="1" s="1"/>
  <c r="D28" i="1"/>
  <c r="L26" i="1"/>
  <c r="L31" i="1" s="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D25"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AL23" i="1"/>
  <c r="AL26" i="1" s="1"/>
  <c r="AL31" i="1" s="1"/>
  <c r="AK23" i="1"/>
  <c r="AK26" i="1" s="1"/>
  <c r="AJ23" i="1"/>
  <c r="AJ26" i="1" s="1"/>
  <c r="AJ31" i="1" s="1"/>
  <c r="AI23" i="1"/>
  <c r="AI26" i="1" s="1"/>
  <c r="AI31" i="1" s="1"/>
  <c r="AH23" i="1"/>
  <c r="AH26" i="1" s="1"/>
  <c r="AH31" i="1" s="1"/>
  <c r="AG23" i="1"/>
  <c r="AG26" i="1" s="1"/>
  <c r="AG31" i="1" s="1"/>
  <c r="AF23" i="1"/>
  <c r="AF26" i="1" s="1"/>
  <c r="AF31" i="1" s="1"/>
  <c r="AE23" i="1"/>
  <c r="AE26" i="1" s="1"/>
  <c r="AE31" i="1" s="1"/>
  <c r="AD23" i="1"/>
  <c r="AD26" i="1" s="1"/>
  <c r="AD31" i="1" s="1"/>
  <c r="AC23" i="1"/>
  <c r="AC26" i="1" s="1"/>
  <c r="AB23" i="1"/>
  <c r="AB26" i="1" s="1"/>
  <c r="AB31" i="1" s="1"/>
  <c r="AA23" i="1"/>
  <c r="AA26" i="1" s="1"/>
  <c r="AA31" i="1" s="1"/>
  <c r="Z23" i="1"/>
  <c r="Z26" i="1" s="1"/>
  <c r="Z31" i="1" s="1"/>
  <c r="Y23" i="1"/>
  <c r="Y26" i="1" s="1"/>
  <c r="Y31" i="1" s="1"/>
  <c r="X23" i="1"/>
  <c r="X26" i="1" s="1"/>
  <c r="X31" i="1" s="1"/>
  <c r="W23" i="1"/>
  <c r="W26" i="1" s="1"/>
  <c r="W31" i="1" s="1"/>
  <c r="V23" i="1"/>
  <c r="V26" i="1" s="1"/>
  <c r="V31" i="1" s="1"/>
  <c r="U23" i="1"/>
  <c r="U26" i="1" s="1"/>
  <c r="T23" i="1"/>
  <c r="T26" i="1" s="1"/>
  <c r="T31" i="1" s="1"/>
  <c r="S23" i="1"/>
  <c r="S26" i="1" s="1"/>
  <c r="S31" i="1" s="1"/>
  <c r="R23" i="1"/>
  <c r="R26" i="1" s="1"/>
  <c r="R31" i="1" s="1"/>
  <c r="Q23" i="1"/>
  <c r="Q26" i="1" s="1"/>
  <c r="Q31" i="1" s="1"/>
  <c r="P23" i="1"/>
  <c r="P26" i="1" s="1"/>
  <c r="P31" i="1" s="1"/>
  <c r="O23" i="1"/>
  <c r="O26" i="1" s="1"/>
  <c r="O31" i="1" s="1"/>
  <c r="N23" i="1"/>
  <c r="N26" i="1" s="1"/>
  <c r="N31" i="1" s="1"/>
  <c r="M23" i="1"/>
  <c r="M26" i="1" s="1"/>
  <c r="L23" i="1"/>
  <c r="K23" i="1"/>
  <c r="K26" i="1" s="1"/>
  <c r="K31" i="1" s="1"/>
  <c r="J23" i="1"/>
  <c r="J26" i="1" s="1"/>
  <c r="J31" i="1" s="1"/>
  <c r="I23" i="1"/>
  <c r="I26" i="1" s="1"/>
  <c r="I31" i="1" s="1"/>
  <c r="H23" i="1"/>
  <c r="H26" i="1" s="1"/>
  <c r="H31" i="1" s="1"/>
  <c r="G23" i="1"/>
  <c r="G26" i="1" s="1"/>
  <c r="G31" i="1" s="1"/>
  <c r="AL17" i="1"/>
  <c r="AK17" i="1"/>
  <c r="AM17" i="1" s="1"/>
  <c r="C17" i="1"/>
  <c r="B17" i="1"/>
  <c r="AL16" i="1"/>
  <c r="AK16" i="1"/>
  <c r="AK18" i="1" s="1"/>
  <c r="C16" i="1"/>
  <c r="B16" i="1"/>
  <c r="AL15" i="1"/>
  <c r="AL18" i="1" s="1"/>
  <c r="AK15" i="1"/>
  <c r="AM15" i="1" s="1"/>
  <c r="D15" i="1"/>
  <c r="C15" i="1"/>
  <c r="C18" i="1" s="1"/>
  <c r="B15"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AL10" i="1"/>
  <c r="AK10" i="1"/>
  <c r="D10" i="1" s="1"/>
  <c r="AJ10" i="1"/>
  <c r="AI10" i="1"/>
  <c r="AH10" i="1"/>
  <c r="AG10" i="1"/>
  <c r="AF10" i="1"/>
  <c r="AE10" i="1"/>
  <c r="AD10" i="1"/>
  <c r="AC10" i="1"/>
  <c r="AB10" i="1"/>
  <c r="AA10" i="1"/>
  <c r="Z10" i="1"/>
  <c r="Y10" i="1"/>
  <c r="C10" i="1" s="1"/>
  <c r="X10" i="1"/>
  <c r="W10" i="1"/>
  <c r="V10" i="1"/>
  <c r="U10" i="1"/>
  <c r="T10" i="1"/>
  <c r="S10" i="1"/>
  <c r="R10" i="1"/>
  <c r="Q10" i="1"/>
  <c r="P10" i="1"/>
  <c r="O10" i="1"/>
  <c r="N10" i="1"/>
  <c r="M10" i="1"/>
  <c r="L10" i="1"/>
  <c r="K10" i="1"/>
  <c r="J10" i="1"/>
  <c r="I10" i="1"/>
  <c r="H10" i="1"/>
  <c r="G10" i="1"/>
  <c r="AL9" i="1"/>
  <c r="AL12" i="1" s="1"/>
  <c r="AK9" i="1"/>
  <c r="AJ9" i="1"/>
  <c r="AJ12" i="1" s="1"/>
  <c r="AI9" i="1"/>
  <c r="AH9" i="1"/>
  <c r="AH12" i="1" s="1"/>
  <c r="AG9" i="1"/>
  <c r="AF9" i="1"/>
  <c r="AF12" i="1" s="1"/>
  <c r="AE9" i="1"/>
  <c r="AD9" i="1"/>
  <c r="AD12" i="1" s="1"/>
  <c r="AC9" i="1"/>
  <c r="AB9" i="1"/>
  <c r="AB12" i="1" s="1"/>
  <c r="AA9" i="1"/>
  <c r="Z9" i="1"/>
  <c r="Z12" i="1" s="1"/>
  <c r="Y9" i="1"/>
  <c r="X9" i="1"/>
  <c r="X12" i="1" s="1"/>
  <c r="W9" i="1"/>
  <c r="V9" i="1"/>
  <c r="V12" i="1" s="1"/>
  <c r="U9" i="1"/>
  <c r="T9" i="1"/>
  <c r="T12" i="1" s="1"/>
  <c r="S9" i="1"/>
  <c r="R9" i="1"/>
  <c r="R12" i="1" s="1"/>
  <c r="Q9" i="1"/>
  <c r="P9" i="1"/>
  <c r="P12" i="1" s="1"/>
  <c r="O9" i="1"/>
  <c r="N9" i="1"/>
  <c r="N12" i="1" s="1"/>
  <c r="M9" i="1"/>
  <c r="L9" i="1"/>
  <c r="L12" i="1" s="1"/>
  <c r="K9" i="1"/>
  <c r="J9" i="1"/>
  <c r="J12" i="1" s="1"/>
  <c r="I9" i="1"/>
  <c r="H9" i="1"/>
  <c r="H12" i="1" s="1"/>
  <c r="G9" i="1"/>
  <c r="S6" i="1"/>
  <c r="AL5" i="1"/>
  <c r="D5" i="1" s="1"/>
  <c r="AK5"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B5" i="1"/>
  <c r="AL4" i="1"/>
  <c r="AK4" i="1"/>
  <c r="D4" i="1" s="1"/>
  <c r="AJ4" i="1"/>
  <c r="AI4" i="1"/>
  <c r="AH4" i="1"/>
  <c r="AG4" i="1"/>
  <c r="AF4" i="1"/>
  <c r="AE4" i="1"/>
  <c r="AE6" i="1" s="1"/>
  <c r="AD4" i="1"/>
  <c r="AC4" i="1"/>
  <c r="AB4" i="1"/>
  <c r="AA4" i="1"/>
  <c r="Z4" i="1"/>
  <c r="Y4" i="1"/>
  <c r="X4" i="1"/>
  <c r="W4" i="1"/>
  <c r="W6" i="1" s="1"/>
  <c r="V4" i="1"/>
  <c r="U4" i="1"/>
  <c r="T4" i="1"/>
  <c r="S4" i="1"/>
  <c r="R4" i="1"/>
  <c r="Q4" i="1"/>
  <c r="P4" i="1"/>
  <c r="O4" i="1"/>
  <c r="O6" i="1" s="1"/>
  <c r="N4" i="1"/>
  <c r="M4" i="1"/>
  <c r="L4" i="1"/>
  <c r="K4" i="1"/>
  <c r="J4" i="1"/>
  <c r="I4" i="1"/>
  <c r="H4" i="1"/>
  <c r="G4" i="1"/>
  <c r="AM4" i="1" s="1"/>
  <c r="AL3" i="1"/>
  <c r="AL29" i="1" s="1"/>
  <c r="AK3" i="1"/>
  <c r="AJ3" i="1"/>
  <c r="AI3" i="1"/>
  <c r="AI6" i="1" s="1"/>
  <c r="AH3" i="1"/>
  <c r="AG3" i="1"/>
  <c r="AF3" i="1"/>
  <c r="AE3" i="1"/>
  <c r="AD3" i="1"/>
  <c r="AD29" i="1" s="1"/>
  <c r="AC3" i="1"/>
  <c r="AB3" i="1"/>
  <c r="AA3" i="1"/>
  <c r="AA6" i="1" s="1"/>
  <c r="Z3" i="1"/>
  <c r="Y3" i="1"/>
  <c r="C3" i="1" s="1"/>
  <c r="X3" i="1"/>
  <c r="W3" i="1"/>
  <c r="V3" i="1"/>
  <c r="V29" i="1" s="1"/>
  <c r="U3" i="1"/>
  <c r="T3" i="1"/>
  <c r="S3" i="1"/>
  <c r="R3" i="1"/>
  <c r="Q3" i="1"/>
  <c r="P3" i="1"/>
  <c r="O3" i="1"/>
  <c r="N3" i="1"/>
  <c r="N29" i="1" s="1"/>
  <c r="M3" i="1"/>
  <c r="L3" i="1"/>
  <c r="K3" i="1"/>
  <c r="K6" i="1" s="1"/>
  <c r="J3" i="1"/>
  <c r="J29" i="1" s="1"/>
  <c r="I3" i="1"/>
  <c r="H3" i="1"/>
  <c r="G3" i="1"/>
  <c r="D3" i="1"/>
  <c r="AM30" i="1" l="1"/>
  <c r="R29" i="1"/>
  <c r="S12" i="1"/>
  <c r="S20" i="1" s="1"/>
  <c r="Z29" i="1"/>
  <c r="AA12" i="1"/>
  <c r="B23" i="1"/>
  <c r="M31" i="1"/>
  <c r="U31" i="1"/>
  <c r="AC31" i="1"/>
  <c r="C31" i="1" s="1"/>
  <c r="AK31" i="1"/>
  <c r="D31" i="1" s="1"/>
  <c r="B30" i="1"/>
  <c r="E30" i="1" s="1"/>
  <c r="C30" i="1"/>
  <c r="AH29" i="1"/>
  <c r="K12" i="1"/>
  <c r="K20" i="1" s="1"/>
  <c r="AI12" i="1"/>
  <c r="C4" i="1"/>
  <c r="E4" i="1" s="1"/>
  <c r="AM9" i="1"/>
  <c r="D11" i="1"/>
  <c r="D23" i="1"/>
  <c r="D26" i="1" s="1"/>
  <c r="D24" i="1"/>
  <c r="AM24" i="1"/>
  <c r="C5" i="1"/>
  <c r="E5" i="1" s="1"/>
  <c r="AM11" i="1"/>
  <c r="O12" i="1"/>
  <c r="O20" i="1" s="1"/>
  <c r="W12" i="1"/>
  <c r="W20" i="1" s="1"/>
  <c r="AE12" i="1"/>
  <c r="AE20" i="1" s="1"/>
  <c r="AM3" i="1"/>
  <c r="B4" i="1"/>
  <c r="B24" i="1"/>
  <c r="AM25" i="1"/>
  <c r="AM5" i="1"/>
  <c r="C24" i="1"/>
  <c r="E24" i="1" s="1"/>
  <c r="B25" i="1"/>
  <c r="C25" i="1"/>
  <c r="D6" i="1"/>
  <c r="I6" i="1"/>
  <c r="M6" i="1"/>
  <c r="Q6" i="1"/>
  <c r="U6" i="1"/>
  <c r="Y6" i="1"/>
  <c r="AC6" i="1"/>
  <c r="AG6" i="1"/>
  <c r="AK6" i="1"/>
  <c r="G6" i="1"/>
  <c r="AM18" i="1"/>
  <c r="B31" i="1"/>
  <c r="J6" i="1"/>
  <c r="J20" i="1" s="1"/>
  <c r="R6" i="1"/>
  <c r="R20" i="1" s="1"/>
  <c r="Z6" i="1"/>
  <c r="Z20" i="1" s="1"/>
  <c r="AH6" i="1"/>
  <c r="AH20" i="1" s="1"/>
  <c r="D9" i="1"/>
  <c r="I12" i="1"/>
  <c r="M12" i="1"/>
  <c r="M20" i="1" s="1"/>
  <c r="Q12" i="1"/>
  <c r="Q20" i="1" s="1"/>
  <c r="U12" i="1"/>
  <c r="U20" i="1" s="1"/>
  <c r="Y12" i="1"/>
  <c r="Y20" i="1" s="1"/>
  <c r="C9" i="1"/>
  <c r="AC12" i="1"/>
  <c r="AG12" i="1"/>
  <c r="AG20" i="1" s="1"/>
  <c r="AK12" i="1"/>
  <c r="AK20" i="1" s="1"/>
  <c r="AM10" i="1"/>
  <c r="B11" i="1"/>
  <c r="E15" i="1"/>
  <c r="B18" i="1"/>
  <c r="I29" i="1"/>
  <c r="M29" i="1"/>
  <c r="Q29" i="1"/>
  <c r="U29" i="1"/>
  <c r="Y29" i="1"/>
  <c r="AC29" i="1"/>
  <c r="AG29" i="1"/>
  <c r="AK29" i="1"/>
  <c r="D29" i="1" s="1"/>
  <c r="B10" i="1"/>
  <c r="E10" i="1" s="1"/>
  <c r="C11" i="1"/>
  <c r="G12" i="1"/>
  <c r="C6" i="1"/>
  <c r="H6" i="1"/>
  <c r="H20" i="1" s="1"/>
  <c r="B3" i="1"/>
  <c r="H29" i="1"/>
  <c r="L6" i="1"/>
  <c r="L20" i="1" s="1"/>
  <c r="L29" i="1"/>
  <c r="P6" i="1"/>
  <c r="P20" i="1" s="1"/>
  <c r="P29" i="1"/>
  <c r="T6" i="1"/>
  <c r="T20" i="1" s="1"/>
  <c r="T29" i="1"/>
  <c r="X6" i="1"/>
  <c r="X20" i="1" s="1"/>
  <c r="X29" i="1"/>
  <c r="AB6" i="1"/>
  <c r="AB20" i="1" s="1"/>
  <c r="AB29" i="1"/>
  <c r="AF6" i="1"/>
  <c r="AF20" i="1" s="1"/>
  <c r="AF29" i="1"/>
  <c r="AJ6" i="1"/>
  <c r="AJ20" i="1" s="1"/>
  <c r="AJ29" i="1"/>
  <c r="N6" i="1"/>
  <c r="N20" i="1" s="1"/>
  <c r="V6" i="1"/>
  <c r="V20" i="1" s="1"/>
  <c r="AD6" i="1"/>
  <c r="AD20" i="1" s="1"/>
  <c r="AL6" i="1"/>
  <c r="AA20" i="1"/>
  <c r="AI20" i="1"/>
  <c r="AL20" i="1"/>
  <c r="K29" i="1"/>
  <c r="O29" i="1"/>
  <c r="S29" i="1"/>
  <c r="W29" i="1"/>
  <c r="AA29" i="1"/>
  <c r="AE29" i="1"/>
  <c r="AI29" i="1"/>
  <c r="D16" i="1"/>
  <c r="E16" i="1" s="1"/>
  <c r="AM16" i="1"/>
  <c r="AM23" i="1"/>
  <c r="AM28" i="1"/>
  <c r="C23" i="1"/>
  <c r="C28" i="1"/>
  <c r="E28" i="1" s="1"/>
  <c r="B9" i="1"/>
  <c r="D17" i="1"/>
  <c r="E17" i="1" s="1"/>
  <c r="E23" i="1"/>
  <c r="E25" i="1" l="1"/>
  <c r="AM31" i="1"/>
  <c r="C26" i="1"/>
  <c r="E26" i="1" s="1"/>
  <c r="I20" i="1"/>
  <c r="B26" i="1"/>
  <c r="AC20" i="1"/>
  <c r="D12" i="1"/>
  <c r="AM26" i="1"/>
  <c r="E11" i="1"/>
  <c r="E31" i="1"/>
  <c r="E9" i="1"/>
  <c r="B12" i="1"/>
  <c r="C12" i="1"/>
  <c r="B6" i="1"/>
  <c r="E3" i="1"/>
  <c r="C29" i="1"/>
  <c r="D18" i="1"/>
  <c r="AM6" i="1"/>
  <c r="G20" i="1"/>
  <c r="G29" i="1" s="1"/>
  <c r="AM12" i="1"/>
  <c r="AM20" i="1" s="1"/>
  <c r="E18" i="1"/>
  <c r="AM29" i="1" l="1"/>
  <c r="B29" i="1"/>
  <c r="E29" i="1" s="1"/>
  <c r="E6" i="1"/>
  <c r="E12" i="1"/>
  <c r="D20" i="1"/>
  <c r="C20" i="1"/>
  <c r="E20" i="1"/>
  <c r="E35" i="1" s="1"/>
  <c r="E40" i="1" s="1"/>
  <c r="B20" i="1"/>
  <c r="B35" i="1" s="1"/>
  <c r="B40" i="1" s="1"/>
  <c r="D33" i="1" l="1"/>
  <c r="D38" i="1" s="1"/>
  <c r="D34" i="1"/>
  <c r="D39" i="1" s="1"/>
  <c r="E33" i="1"/>
  <c r="E38" i="1" s="1"/>
  <c r="D35" i="1"/>
  <c r="D40" i="1" s="1"/>
  <c r="B33" i="1"/>
  <c r="B38" i="1" s="1"/>
  <c r="C35" i="1"/>
  <c r="C40" i="1" s="1"/>
  <c r="C33" i="1"/>
  <c r="C38" i="1" s="1"/>
  <c r="E34" i="1"/>
  <c r="E39" i="1" s="1"/>
  <c r="E41" i="1" s="1"/>
  <c r="C34" i="1"/>
  <c r="C39" i="1" s="1"/>
  <c r="B34" i="1"/>
  <c r="B39" i="1" s="1"/>
  <c r="B41" i="1" l="1"/>
  <c r="D41" i="1"/>
  <c r="C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Johnson, Stephanie A</author>
  </authors>
  <commentList>
    <comment ref="G11" authorId="0" shapeId="0" xr:uid="{FD85B938-48A1-4323-A5F8-7B1FDD146ECE}">
      <text>
        <r>
          <rPr>
            <sz val="9"/>
            <color indexed="81"/>
            <rFont val="Tahoma"/>
            <family val="2"/>
          </rPr>
          <t>Found formula error on Tax 91-92.xls file.  Total Table Games data sums BJ &amp; Poker AGP, but for the first 5 months, it apperas data was unable to be split out between BJ &amp; Poker so it was just a Total Table Games AGP figure.  The Total in N110 excludes the first 5 months of AGP.  It is possible the AGP on the other industry stats file is underreported by approximately $800k.</t>
        </r>
      </text>
    </comment>
    <comment ref="H31" authorId="0" shapeId="0" xr:uid="{5B8C45E3-5699-4B23-9939-55EDD8951FDF}">
      <text>
        <r>
          <rPr>
            <sz val="9"/>
            <color indexed="81"/>
            <rFont val="Tahoma"/>
            <family val="2"/>
          </rPr>
          <t>Found an issue in the 92-93 tax file.  The Statewide Tax figure is a hard-coded number and does not seem to sum up to the amount of tax listed for each of the three cities.  It appears the amount of statewide tax collected may be overstated (Jan 1993).</t>
        </r>
      </text>
    </comment>
  </commentList>
</comments>
</file>

<file path=xl/sharedStrings.xml><?xml version="1.0" encoding="utf-8"?>
<sst xmlns="http://schemas.openxmlformats.org/spreadsheetml/2006/main" count="70" uniqueCount="61">
  <si>
    <t>Pre A50 (91-6/09)</t>
  </si>
  <si>
    <t>Post A50 (7/09-4/21)</t>
  </si>
  <si>
    <t>Post A77 (5/21-6/22)</t>
  </si>
  <si>
    <t>TOTAL</t>
  </si>
  <si>
    <t>91-92</t>
  </si>
  <si>
    <t>92-93</t>
  </si>
  <si>
    <t>93-94</t>
  </si>
  <si>
    <t>94-95</t>
  </si>
  <si>
    <t>95-96</t>
  </si>
  <si>
    <t>96-97</t>
  </si>
  <si>
    <t>97-98</t>
  </si>
  <si>
    <t>98-99</t>
  </si>
  <si>
    <t>99-00</t>
  </si>
  <si>
    <t>00-01</t>
  </si>
  <si>
    <t>01-02</t>
  </si>
  <si>
    <t>02-03</t>
  </si>
  <si>
    <t>03-04</t>
  </si>
  <si>
    <t>04-05</t>
  </si>
  <si>
    <t>05-06</t>
  </si>
  <si>
    <t>06-07</t>
  </si>
  <si>
    <t>07-08</t>
  </si>
  <si>
    <t>08-09</t>
  </si>
  <si>
    <t>09-10</t>
  </si>
  <si>
    <t>10-11</t>
  </si>
  <si>
    <t>11-12</t>
  </si>
  <si>
    <t>12-13</t>
  </si>
  <si>
    <t>13-14</t>
  </si>
  <si>
    <t>14-15</t>
  </si>
  <si>
    <t>15-16</t>
  </si>
  <si>
    <t>16-17</t>
  </si>
  <si>
    <t>17-18</t>
  </si>
  <si>
    <t>18-19</t>
  </si>
  <si>
    <t>19-20</t>
  </si>
  <si>
    <t>20-4/21</t>
  </si>
  <si>
    <t>5/21-6/21</t>
  </si>
  <si>
    <t>21-22</t>
  </si>
  <si>
    <t>TOTALS</t>
  </si>
  <si>
    <t>Slot AGP</t>
  </si>
  <si>
    <t>BH</t>
  </si>
  <si>
    <t>CEN</t>
  </si>
  <si>
    <t>CCRK</t>
  </si>
  <si>
    <t>Total Slot AGP</t>
  </si>
  <si>
    <t>Table AGP</t>
  </si>
  <si>
    <t>Total Table AGP</t>
  </si>
  <si>
    <t>Keno AGP</t>
  </si>
  <si>
    <t>Total Keno AGP</t>
  </si>
  <si>
    <t>Total AGP</t>
  </si>
  <si>
    <t>Tax</t>
  </si>
  <si>
    <t>Total Tax</t>
  </si>
  <si>
    <t>Statewide AGP</t>
  </si>
  <si>
    <t>AGP Return Check</t>
  </si>
  <si>
    <t>Statewide Tax</t>
  </si>
  <si>
    <t>Tax Return Check</t>
  </si>
  <si>
    <t>Slot % of AGP</t>
  </si>
  <si>
    <t>Table % of AGP</t>
  </si>
  <si>
    <t>Keno % of AGP</t>
  </si>
  <si>
    <t>Tax Breakdown</t>
  </si>
  <si>
    <t>Slots</t>
  </si>
  <si>
    <t>Table Games</t>
  </si>
  <si>
    <t>Keno</t>
  </si>
  <si>
    <t>Tax 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</si>
</sst>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
  </numFmts>
  <fonts count="3" x14ac:knownFonts="1">
    <font>
      <sz val="11"/>
      <color theme="1"/>
      <name val="Calibri"/>
      <scheme val="minor"/>
    </font>
    <font>
      <sz val="11"/>
      <color theme="1"/>
      <name val="Calibri"/>
      <family val="2"/>
      <scheme val="minor"/>
    </font>
    <font>
      <sz val="9"/>
      <color indexed="81"/>
      <name val="Tahoma"/>
      <family val="2"/>
    </font>
  </fonts>
  <fills count="6">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s>
  <borders count="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0" fillId="0" borderId="0" xfId="0" applyFont="1" applyAlignment="1"/>
    <xf numFmtId="0" fontId="1" fillId="2" borderId="0" xfId="0" applyFont="1" applyFill="1" applyAlignment="1"/>
    <xf numFmtId="0" fontId="1" fillId="3" borderId="0" xfId="0" applyFont="1" applyFill="1" applyAlignment="1"/>
    <xf numFmtId="0" fontId="1" fillId="4" borderId="0" xfId="0" applyFont="1" applyFill="1" applyAlignment="1"/>
    <xf numFmtId="0" fontId="1" fillId="5" borderId="0" xfId="0" applyFont="1" applyFill="1" applyAlignment="1">
      <alignment horizontal="center"/>
    </xf>
    <xf numFmtId="0" fontId="1" fillId="2" borderId="0" xfId="0" quotePrefix="1" applyFont="1" applyFill="1" applyAlignment="1"/>
    <xf numFmtId="0" fontId="1" fillId="3" borderId="0" xfId="0" quotePrefix="1" applyFont="1" applyFill="1" applyAlignment="1"/>
    <xf numFmtId="0" fontId="1" fillId="4" borderId="0" xfId="0" quotePrefix="1" applyFont="1" applyFill="1" applyAlignment="1"/>
    <xf numFmtId="0" fontId="1" fillId="5" borderId="1" xfId="0" applyFont="1" applyFill="1" applyBorder="1" applyAlignment="1">
      <alignment horizontal="center"/>
    </xf>
    <xf numFmtId="0" fontId="1" fillId="0" borderId="0" xfId="0" applyFont="1" applyAlignment="1"/>
    <xf numFmtId="0" fontId="0" fillId="0" borderId="2" xfId="0" applyFont="1" applyBorder="1" applyAlignment="1"/>
    <xf numFmtId="0" fontId="1" fillId="0" borderId="0" xfId="0" applyFont="1" applyAlignment="1">
      <alignment horizontal="right"/>
    </xf>
    <xf numFmtId="44" fontId="1" fillId="0" borderId="0" xfId="0" applyNumberFormat="1" applyFont="1" applyAlignment="1"/>
    <xf numFmtId="44" fontId="0" fillId="0" borderId="0" xfId="0" applyNumberFormat="1" applyFont="1" applyAlignment="1"/>
    <xf numFmtId="44" fontId="0" fillId="0" borderId="0" xfId="1" applyFont="1" applyAlignment="1"/>
    <xf numFmtId="44" fontId="0" fillId="0" borderId="2" xfId="0" applyNumberFormat="1" applyFont="1" applyBorder="1" applyAlignment="1"/>
    <xf numFmtId="44" fontId="0" fillId="0" borderId="3" xfId="0" applyNumberFormat="1" applyFont="1" applyBorder="1" applyAlignment="1"/>
    <xf numFmtId="44" fontId="0" fillId="0" borderId="3" xfId="1" applyFont="1" applyBorder="1" applyAlignment="1"/>
    <xf numFmtId="44" fontId="0" fillId="0" borderId="4" xfId="0" applyNumberFormat="1" applyFont="1" applyBorder="1" applyAlignment="1"/>
    <xf numFmtId="9" fontId="1" fillId="0" borderId="0" xfId="2" applyNumberFormat="1" applyFont="1" applyAlignment="1"/>
    <xf numFmtId="44" fontId="0" fillId="1" borderId="0" xfId="1" applyFont="1" applyFill="1" applyAlignment="1"/>
    <xf numFmtId="44" fontId="0" fillId="1" borderId="3" xfId="1" applyFont="1" applyFill="1" applyBorder="1" applyAlignment="1"/>
    <xf numFmtId="44" fontId="0" fillId="0" borderId="4" xfId="1" applyFont="1" applyBorder="1" applyAlignment="1"/>
    <xf numFmtId="44" fontId="1" fillId="0" borderId="5" xfId="0" applyNumberFormat="1" applyFont="1" applyBorder="1" applyAlignment="1"/>
    <xf numFmtId="44" fontId="1" fillId="0" borderId="6" xfId="0" applyNumberFormat="1" applyFont="1" applyBorder="1" applyAlignment="1"/>
    <xf numFmtId="44" fontId="0" fillId="0" borderId="7" xfId="0" applyNumberFormat="1" applyFont="1" applyBorder="1" applyAlignment="1"/>
    <xf numFmtId="44" fontId="0" fillId="0" borderId="8" xfId="0" applyNumberFormat="1" applyFont="1" applyBorder="1" applyAlignment="1"/>
    <xf numFmtId="10" fontId="0" fillId="0" borderId="0" xfId="2" applyNumberFormat="1" applyFont="1" applyAlignment="1"/>
    <xf numFmtId="164" fontId="0" fillId="0" borderId="0" xfId="2" applyNumberFormat="1" applyFont="1" applyAlignment="1"/>
    <xf numFmtId="44" fontId="0" fillId="0" borderId="5" xfId="0" applyNumberFormat="1" applyFont="1" applyBorder="1" applyAlignment="1"/>
    <xf numFmtId="44" fontId="0" fillId="0" borderId="6" xfId="0" applyNumberFormat="1" applyFont="1" applyBorder="1" applyAlignment="1"/>
    <xf numFmtId="10" fontId="0" fillId="0" borderId="0" xfId="0" applyNumberFormat="1" applyFont="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theme" Target="theme/theme1.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alcChain" Target="calcChain.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sharedStrings" Target="sharedStrings.xml"/><Relationship Id="rId8"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COMM\STATS\Tax%20Year%20Stats\TAX91-9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COMM\STATS\Tax%20Year%20Stats\Tax00-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S:\COMM\STATS\Tax%20Year%20Stats\Tax01-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COMM\STATS\Tax%20Year%20Stats\Tax02-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S:\COMM\STATS\Tax%20Year%20Stats\Tax03-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COMM\STATS\Tax%20Year%20Stats\Tax04-0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COMM\STATS\Tax%20Year%20Stats\Tax05-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COMM\STATS\Tax%20Year%20Stats\Tax06-0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COMM\STATS\Tax%20Year%20Stats\Tax07-0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COMM\STATS\Tax%20Year%20Stats\Tax08-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COMM\STATS\Tax%20Year%20Stats\Tax09-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COMM\STATS\Tax%20Year%20Stats\TAX92-93.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COMM\STATS\Tax%20Year%20Stats\Tax10-1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COMM\STATS\Tax%20Year%20Stats\Tax11-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S:\COMM\STATS\Tax%20Year%20Stats\Tax12-1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COMM\STATS\Tax%20Year%20Stats\Tax13-1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S:\COMM\STATS\Tax%20Year%20Stats\Tax14-1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COMM\STATS\Tax%20Year%20Stats\Tax15-1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S:\COMM\STATS\Tax%20Year%20Stats\Tax16-1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S:\COMM\STATS\Tax%20Year%20Stats\Tax17-1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S:\COMM\STATS\Tax%20Year%20Stats\Tax18-1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COMM\STATS\Tax%20Year%20Stats\Tax1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COMM\STATS\Tax%20Year%20Stats\TAX93-94.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COMM\STATS\Tax%20Year%20Stats\Tax20-21%20-%20w%20A7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COMM\STATS\Tax%20Year%20Stats\Tax21-2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COMM\STATS\Tax%20Year%20Stats\TAX94-9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COMM\STATS\Tax%20Year%20Stats\TAX95-9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COMM\STATS\Tax%20Year%20Stats\TAX96-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COMM\STATS\Tax%20Year%20Stats\TAX97-9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COMM\STATS\Tax%20Year%20Stats\TAX98-9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COMM\STATS\Tax%20Year%20Stats\TAX99-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91-92"/>
    </sheetNames>
    <sheetDataSet>
      <sheetData sheetId="0">
        <row r="58">
          <cell r="N58">
            <v>155635678.97</v>
          </cell>
        </row>
        <row r="61">
          <cell r="N61">
            <v>17726587.800000001</v>
          </cell>
        </row>
        <row r="69">
          <cell r="N69">
            <v>41807215.960000008</v>
          </cell>
        </row>
        <row r="110">
          <cell r="B110">
            <v>107597.05</v>
          </cell>
          <cell r="C110">
            <v>133474.26</v>
          </cell>
          <cell r="D110">
            <v>184818.56</v>
          </cell>
          <cell r="E110">
            <v>202164.1</v>
          </cell>
          <cell r="F110">
            <v>244790.14</v>
          </cell>
          <cell r="G110">
            <v>265199.02</v>
          </cell>
          <cell r="H110">
            <v>278323.40999999997</v>
          </cell>
          <cell r="I110">
            <v>303511.45</v>
          </cell>
          <cell r="J110">
            <v>371134.99</v>
          </cell>
          <cell r="K110">
            <v>536990.25</v>
          </cell>
          <cell r="L110">
            <v>584769.72</v>
          </cell>
          <cell r="M110">
            <v>549068.48</v>
          </cell>
        </row>
        <row r="125">
          <cell r="N125">
            <v>4539874.8400000008</v>
          </cell>
        </row>
        <row r="133">
          <cell r="N133">
            <v>40882503.470000006</v>
          </cell>
        </row>
        <row r="174">
          <cell r="N174">
            <v>3448289.9499999997</v>
          </cell>
        </row>
        <row r="189">
          <cell r="N189">
            <v>5256523.08</v>
          </cell>
        </row>
        <row r="197">
          <cell r="N197">
            <v>57723682.809999995</v>
          </cell>
        </row>
        <row r="238">
          <cell r="N238">
            <v>8012145.3499999996</v>
          </cell>
        </row>
        <row r="253">
          <cell r="N253">
            <v>7930189.8800000008</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00-01"/>
    </sheetNames>
    <sheetDataSet>
      <sheetData sheetId="0">
        <row r="84">
          <cell r="N84">
            <v>650540544.63999999</v>
          </cell>
        </row>
        <row r="87">
          <cell r="N87">
            <v>88722061.400000006</v>
          </cell>
        </row>
        <row r="95">
          <cell r="N95">
            <v>131775977.85000002</v>
          </cell>
        </row>
        <row r="148">
          <cell r="N148">
            <v>4664662.0699999994</v>
          </cell>
        </row>
        <row r="177">
          <cell r="N177">
            <v>10331400.529999999</v>
          </cell>
        </row>
        <row r="185">
          <cell r="N185">
            <v>435019600.19999999</v>
          </cell>
        </row>
        <row r="238">
          <cell r="N238">
            <v>18632179.16</v>
          </cell>
        </row>
        <row r="267">
          <cell r="N267">
            <v>69785045.74000001</v>
          </cell>
        </row>
        <row r="275">
          <cell r="N275">
            <v>58821124.399999991</v>
          </cell>
        </row>
        <row r="328">
          <cell r="N328">
            <v>1627000.96</v>
          </cell>
        </row>
        <row r="357">
          <cell r="N357">
            <v>8605615.1300000008</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01-02"/>
    </sheetNames>
    <sheetDataSet>
      <sheetData sheetId="0">
        <row r="84">
          <cell r="N84">
            <v>707804270.69999993</v>
          </cell>
        </row>
        <row r="87">
          <cell r="N87">
            <v>95672702.920000017</v>
          </cell>
        </row>
        <row r="95">
          <cell r="N95">
            <v>136685191.12000003</v>
          </cell>
        </row>
        <row r="148">
          <cell r="N148">
            <v>4057075.7600000007</v>
          </cell>
        </row>
        <row r="177">
          <cell r="N177">
            <v>10960677.969999999</v>
          </cell>
        </row>
        <row r="185">
          <cell r="N185">
            <v>491289382.76999998</v>
          </cell>
        </row>
        <row r="238">
          <cell r="N238">
            <v>19594100.470000003</v>
          </cell>
        </row>
        <row r="267">
          <cell r="N267">
            <v>76708500.560000002</v>
          </cell>
        </row>
        <row r="275">
          <cell r="N275">
            <v>54862580.969999999</v>
          </cell>
        </row>
        <row r="328">
          <cell r="N328">
            <v>1315939.6100000001</v>
          </cell>
        </row>
        <row r="357">
          <cell r="N357">
            <v>8003524.3900000006</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02-03"/>
    </sheetNames>
    <sheetDataSet>
      <sheetData sheetId="0">
        <row r="84">
          <cell r="N84">
            <v>707229904.21000016</v>
          </cell>
        </row>
        <row r="87">
          <cell r="N87">
            <v>97450868.729999989</v>
          </cell>
        </row>
        <row r="95">
          <cell r="N95">
            <v>139020339.59</v>
          </cell>
        </row>
        <row r="148">
          <cell r="N148">
            <v>3671961.1000000006</v>
          </cell>
        </row>
        <row r="177">
          <cell r="N177">
            <v>11230661.530000001</v>
          </cell>
        </row>
        <row r="185">
          <cell r="N185">
            <v>493599509.80999994</v>
          </cell>
        </row>
        <row r="238">
          <cell r="N238">
            <v>19414425.710000001</v>
          </cell>
        </row>
        <row r="267">
          <cell r="N267">
            <v>79921914.060000002</v>
          </cell>
        </row>
        <row r="275">
          <cell r="N275">
            <v>50153266.379999995</v>
          </cell>
        </row>
        <row r="328">
          <cell r="N328">
            <v>1370401.62</v>
          </cell>
        </row>
        <row r="357">
          <cell r="N357">
            <v>6298293.1400000006</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03-04"/>
    </sheetNames>
    <sheetDataSet>
      <sheetData sheetId="0">
        <row r="90">
          <cell r="O90">
            <v>711015335.43000007</v>
          </cell>
        </row>
        <row r="93">
          <cell r="O93">
            <v>98546760.770000026</v>
          </cell>
        </row>
        <row r="101">
          <cell r="O101">
            <v>140701539.34</v>
          </cell>
        </row>
        <row r="160">
          <cell r="O160">
            <v>4354103.16</v>
          </cell>
        </row>
        <row r="189">
          <cell r="O189">
            <v>11248006.760000002</v>
          </cell>
        </row>
        <row r="197">
          <cell r="O197">
            <v>495883163.29999995</v>
          </cell>
        </row>
        <row r="256">
          <cell r="O256">
            <v>20424781.68</v>
          </cell>
        </row>
        <row r="285">
          <cell r="O285">
            <v>80575907.579999998</v>
          </cell>
        </row>
        <row r="293">
          <cell r="O293">
            <v>47884154.349999994</v>
          </cell>
        </row>
        <row r="352">
          <cell r="O352">
            <v>1767593.6</v>
          </cell>
        </row>
        <row r="381">
          <cell r="O381">
            <v>6722846.4300000016</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04-05"/>
    </sheetNames>
    <sheetDataSet>
      <sheetData sheetId="0">
        <row r="90">
          <cell r="O90">
            <v>743835871.80999994</v>
          </cell>
        </row>
        <row r="93">
          <cell r="O93">
            <v>99078162.949999988</v>
          </cell>
        </row>
        <row r="101">
          <cell r="O101">
            <v>145507269.80999997</v>
          </cell>
        </row>
        <row r="160">
          <cell r="O160">
            <v>5019239.3899999997</v>
          </cell>
        </row>
        <row r="189">
          <cell r="O189">
            <v>11238418.899999999</v>
          </cell>
        </row>
        <row r="197">
          <cell r="O197">
            <v>505815996.57999998</v>
          </cell>
        </row>
        <row r="256">
          <cell r="O256">
            <v>21862571.309999999</v>
          </cell>
        </row>
        <row r="285">
          <cell r="O285">
            <v>79321430.800000012</v>
          </cell>
        </row>
        <row r="293">
          <cell r="O293">
            <v>62990719.310000002</v>
          </cell>
        </row>
        <row r="352">
          <cell r="O352">
            <v>2640075.41</v>
          </cell>
        </row>
        <row r="381">
          <cell r="O381">
            <v>8518313.25</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05-06"/>
    </sheetNames>
    <sheetDataSet>
      <sheetData sheetId="0">
        <row r="90">
          <cell r="O90">
            <v>765426158.99000001</v>
          </cell>
        </row>
        <row r="93">
          <cell r="O93">
            <v>106131460.13000001</v>
          </cell>
        </row>
        <row r="101">
          <cell r="O101">
            <v>148352625.90000001</v>
          </cell>
        </row>
        <row r="160">
          <cell r="O160">
            <v>4585399.87</v>
          </cell>
        </row>
        <row r="189">
          <cell r="O189">
            <v>11678290.050000001</v>
          </cell>
        </row>
        <row r="197">
          <cell r="O197">
            <v>521661809.06000006</v>
          </cell>
        </row>
        <row r="256">
          <cell r="O256">
            <v>21835292.649999999</v>
          </cell>
        </row>
        <row r="285">
          <cell r="O285">
            <v>85717854.829999998</v>
          </cell>
        </row>
        <row r="293">
          <cell r="O293">
            <v>66266154.449999996</v>
          </cell>
        </row>
        <row r="352">
          <cell r="O352">
            <v>2724877.06</v>
          </cell>
        </row>
        <row r="381">
          <cell r="O381">
            <v>8735315.25</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06-07"/>
    </sheetNames>
    <sheetDataSet>
      <sheetData sheetId="0">
        <row r="90">
          <cell r="O90">
            <v>798969770.4799999</v>
          </cell>
        </row>
        <row r="93">
          <cell r="O93">
            <v>112004927.36</v>
          </cell>
        </row>
        <row r="101">
          <cell r="O101">
            <v>148811044.54999998</v>
          </cell>
        </row>
        <row r="160">
          <cell r="O160">
            <v>4275984.0999999996</v>
          </cell>
        </row>
        <row r="189">
          <cell r="O189">
            <v>11675609.35</v>
          </cell>
        </row>
        <row r="197">
          <cell r="O197">
            <v>542332616.30999994</v>
          </cell>
        </row>
        <row r="256">
          <cell r="O256">
            <v>23315716.469999999</v>
          </cell>
        </row>
        <row r="285">
          <cell r="O285">
            <v>90196258.800000012</v>
          </cell>
        </row>
        <row r="293">
          <cell r="O293">
            <v>77448895.579999998</v>
          </cell>
        </row>
        <row r="352">
          <cell r="O352">
            <v>2785513.4699999997</v>
          </cell>
        </row>
        <row r="381">
          <cell r="O381">
            <v>10133059.209999999</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07-08"/>
    </sheetNames>
    <sheetDataSet>
      <sheetData sheetId="0">
        <row r="90">
          <cell r="O90">
            <v>773392237.62</v>
          </cell>
        </row>
        <row r="93">
          <cell r="O93">
            <v>108176397.97</v>
          </cell>
        </row>
        <row r="101">
          <cell r="O101">
            <v>143188862.30999997</v>
          </cell>
        </row>
        <row r="160">
          <cell r="O160">
            <v>4064435.9</v>
          </cell>
        </row>
        <row r="189">
          <cell r="O189">
            <v>11133222.73</v>
          </cell>
        </row>
        <row r="197">
          <cell r="O197">
            <v>527394380.75999999</v>
          </cell>
        </row>
        <row r="256">
          <cell r="O256">
            <v>23936346.699999999</v>
          </cell>
        </row>
        <row r="285">
          <cell r="O285">
            <v>87649975.709999979</v>
          </cell>
        </row>
        <row r="293">
          <cell r="O293">
            <v>72162929.310000002</v>
          </cell>
        </row>
        <row r="352">
          <cell r="O352">
            <v>2645282.6399999997</v>
          </cell>
        </row>
        <row r="381">
          <cell r="O381">
            <v>9393199.5299999993</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08-09"/>
    </sheetNames>
    <sheetDataSet>
      <sheetData sheetId="0">
        <row r="90">
          <cell r="O90">
            <v>701770973.81000006</v>
          </cell>
        </row>
        <row r="93">
          <cell r="O93">
            <v>94906277.090000004</v>
          </cell>
        </row>
        <row r="101">
          <cell r="O101">
            <v>135458426.82000002</v>
          </cell>
        </row>
        <row r="160">
          <cell r="O160">
            <v>4253987.18</v>
          </cell>
        </row>
        <row r="189">
          <cell r="O189">
            <v>10227414.370000001</v>
          </cell>
        </row>
        <row r="197">
          <cell r="O197">
            <v>473661213.18000007</v>
          </cell>
        </row>
        <row r="256">
          <cell r="O256">
            <v>24726005.539999999</v>
          </cell>
        </row>
        <row r="285">
          <cell r="O285">
            <v>77363186.030000001</v>
          </cell>
        </row>
        <row r="293">
          <cell r="O293">
            <v>61347903.040000007</v>
          </cell>
        </row>
        <row r="352">
          <cell r="O352">
            <v>2323438.0499999998</v>
          </cell>
        </row>
        <row r="381">
          <cell r="O381">
            <v>7315676.6900000004</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09-10"/>
    </sheetNames>
    <sheetDataSet>
      <sheetData sheetId="0">
        <row r="102">
          <cell r="O102">
            <v>764976869.66999996</v>
          </cell>
        </row>
        <row r="105">
          <cell r="O105">
            <v>107667716.39000002</v>
          </cell>
        </row>
        <row r="113">
          <cell r="O113">
            <v>128715123.64</v>
          </cell>
        </row>
        <row r="178">
          <cell r="O178">
            <v>10192131.559999999</v>
          </cell>
        </row>
        <row r="213">
          <cell r="O213">
            <v>10051035.25</v>
          </cell>
        </row>
        <row r="221">
          <cell r="O221">
            <v>499275978.49000001</v>
          </cell>
        </row>
        <row r="286">
          <cell r="O286">
            <v>62059404.949999996</v>
          </cell>
        </row>
        <row r="321">
          <cell r="O321">
            <v>90168223.029999986</v>
          </cell>
        </row>
        <row r="329">
          <cell r="O329">
            <v>59725828.109999999</v>
          </cell>
        </row>
        <row r="394">
          <cell r="O394">
            <v>5008403.32</v>
          </cell>
        </row>
        <row r="429">
          <cell r="O429">
            <v>7448458.1100000003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92-93"/>
    </sheetNames>
    <sheetDataSet>
      <sheetData sheetId="0">
        <row r="58">
          <cell r="N58">
            <v>244263200.53</v>
          </cell>
        </row>
        <row r="61">
          <cell r="N61">
            <v>37055761.090000004</v>
          </cell>
        </row>
        <row r="69">
          <cell r="N69">
            <v>60765368.479999997</v>
          </cell>
        </row>
        <row r="110">
          <cell r="N110">
            <v>5616764.8300000001</v>
          </cell>
        </row>
        <row r="125">
          <cell r="N125">
            <v>8848462.1199999992</v>
          </cell>
        </row>
        <row r="133">
          <cell r="N133">
            <v>90318476.730000004</v>
          </cell>
        </row>
        <row r="174">
          <cell r="N174">
            <v>9689640.7100000009</v>
          </cell>
        </row>
        <row r="189">
          <cell r="N189">
            <v>15870073.050000001</v>
          </cell>
        </row>
        <row r="197">
          <cell r="N197">
            <v>69362284.480000004</v>
          </cell>
        </row>
        <row r="238">
          <cell r="N238">
            <v>8510665.3000000007</v>
          </cell>
        </row>
        <row r="253">
          <cell r="N253">
            <v>12333531.52</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10-11"/>
    </sheetNames>
    <sheetDataSet>
      <sheetData sheetId="0">
        <row r="102">
          <cell r="O102">
            <v>754115370.96000004</v>
          </cell>
        </row>
        <row r="105">
          <cell r="O105">
            <v>104794877.94</v>
          </cell>
        </row>
        <row r="113">
          <cell r="O113">
            <v>122939214.12000002</v>
          </cell>
        </row>
        <row r="178">
          <cell r="O178">
            <v>9770352.5600000005</v>
          </cell>
        </row>
        <row r="213">
          <cell r="O213">
            <v>10223369.060000001</v>
          </cell>
        </row>
        <row r="221">
          <cell r="O221">
            <v>493011418.92000008</v>
          </cell>
        </row>
        <row r="286">
          <cell r="O286">
            <v>61310309.219999999</v>
          </cell>
        </row>
        <row r="321">
          <cell r="O321">
            <v>89342035.629999995</v>
          </cell>
        </row>
        <row r="329">
          <cell r="O329">
            <v>62555544.429999992</v>
          </cell>
        </row>
        <row r="394">
          <cell r="O394">
            <v>4528531.71</v>
          </cell>
        </row>
        <row r="429">
          <cell r="O429">
            <v>5229473.25</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11-12"/>
    </sheetNames>
    <sheetDataSet>
      <sheetData sheetId="0">
        <row r="102">
          <cell r="O102">
            <v>759637442.79000008</v>
          </cell>
        </row>
        <row r="105">
          <cell r="O105">
            <v>102115638.24000001</v>
          </cell>
        </row>
        <row r="113">
          <cell r="O113">
            <v>121444075.20999998</v>
          </cell>
        </row>
        <row r="178">
          <cell r="O178">
            <v>9917984.7400000002</v>
          </cell>
        </row>
        <row r="213">
          <cell r="O213">
            <v>9345878.9299999997</v>
          </cell>
        </row>
        <row r="221">
          <cell r="O221">
            <v>492038854.95999998</v>
          </cell>
        </row>
        <row r="286">
          <cell r="O286">
            <v>64123369.420000002</v>
          </cell>
        </row>
        <row r="321">
          <cell r="O321">
            <v>85653341.080000013</v>
          </cell>
        </row>
        <row r="329">
          <cell r="O329">
            <v>67442716.070000008</v>
          </cell>
        </row>
        <row r="394">
          <cell r="O394">
            <v>4670442.3899999997</v>
          </cell>
        </row>
        <row r="429">
          <cell r="O429">
            <v>7116418.2299999995</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12-13"/>
    </sheetNames>
    <sheetDataSet>
      <sheetData sheetId="0">
        <row r="102">
          <cell r="O102">
            <v>761421032.05000007</v>
          </cell>
        </row>
        <row r="105">
          <cell r="O105">
            <v>104133550.95999999</v>
          </cell>
        </row>
        <row r="113">
          <cell r="O113">
            <v>122642265.32999998</v>
          </cell>
        </row>
        <row r="178">
          <cell r="O178">
            <v>10305745.099999998</v>
          </cell>
        </row>
        <row r="213">
          <cell r="O213">
            <v>10006647.379999999</v>
          </cell>
        </row>
        <row r="221">
          <cell r="O221">
            <v>490568452.99000001</v>
          </cell>
        </row>
        <row r="286">
          <cell r="O286">
            <v>66116317.299999997</v>
          </cell>
        </row>
        <row r="321">
          <cell r="O321">
            <v>86756557.230000004</v>
          </cell>
        </row>
        <row r="329">
          <cell r="O329">
            <v>67244680.570000008</v>
          </cell>
        </row>
        <row r="394">
          <cell r="O394">
            <v>4543570.76</v>
          </cell>
        </row>
        <row r="429">
          <cell r="O429">
            <v>7370346.3500000006</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13-14"/>
    </sheetNames>
    <sheetDataSet>
      <sheetData sheetId="0">
        <row r="102">
          <cell r="O102">
            <v>740646937.15999997</v>
          </cell>
        </row>
        <row r="105">
          <cell r="O105">
            <v>104877635.88000001</v>
          </cell>
        </row>
        <row r="113">
          <cell r="O113">
            <v>114297393.48000002</v>
          </cell>
        </row>
        <row r="178">
          <cell r="O178">
            <v>9929651.379999999</v>
          </cell>
        </row>
        <row r="213">
          <cell r="O213">
            <v>9283084.2400000002</v>
          </cell>
        </row>
        <row r="221">
          <cell r="O221">
            <v>484462497.10000002</v>
          </cell>
        </row>
        <row r="286">
          <cell r="O286">
            <v>67149131.950000003</v>
          </cell>
        </row>
        <row r="321">
          <cell r="O321">
            <v>89235686.579999983</v>
          </cell>
        </row>
        <row r="329">
          <cell r="O329">
            <v>60677326.859999999</v>
          </cell>
        </row>
        <row r="394">
          <cell r="O394">
            <v>4130936.39</v>
          </cell>
        </row>
        <row r="429">
          <cell r="O429">
            <v>6358865.0600000005</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14-15"/>
    </sheetNames>
    <sheetDataSet>
      <sheetData sheetId="0">
        <row r="102">
          <cell r="O102">
            <v>766200633.23000002</v>
          </cell>
        </row>
        <row r="105">
          <cell r="O105">
            <v>110083088.64</v>
          </cell>
        </row>
        <row r="113">
          <cell r="O113">
            <v>113673230.66999997</v>
          </cell>
        </row>
        <row r="178">
          <cell r="O178">
            <v>10661059.979999999</v>
          </cell>
        </row>
        <row r="213">
          <cell r="O213">
            <v>9839718.7799999993</v>
          </cell>
        </row>
        <row r="221">
          <cell r="O221">
            <v>503633671.48999995</v>
          </cell>
        </row>
        <row r="286">
          <cell r="O286">
            <v>74749964.099999994</v>
          </cell>
        </row>
        <row r="321">
          <cell r="O321">
            <v>94053086.589999989</v>
          </cell>
        </row>
        <row r="329">
          <cell r="O329">
            <v>59386506.469999991</v>
          </cell>
        </row>
        <row r="394">
          <cell r="O394">
            <v>4096200.5200000005</v>
          </cell>
        </row>
        <row r="429">
          <cell r="O429">
            <v>6190283.2700000005</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15-16"/>
    </sheetNames>
    <sheetDataSet>
      <sheetData sheetId="0">
        <row r="102">
          <cell r="O102">
            <v>802705186.44000006</v>
          </cell>
        </row>
        <row r="105">
          <cell r="O105">
            <v>116287104.48000002</v>
          </cell>
        </row>
        <row r="113">
          <cell r="O113">
            <v>118918621.24000001</v>
          </cell>
        </row>
        <row r="178">
          <cell r="O178">
            <v>11151894.140000001</v>
          </cell>
        </row>
        <row r="213">
          <cell r="O213">
            <v>10357939.83</v>
          </cell>
        </row>
        <row r="221">
          <cell r="O221">
            <v>521991887.81999999</v>
          </cell>
        </row>
        <row r="286">
          <cell r="O286">
            <v>82708506.350000009</v>
          </cell>
        </row>
        <row r="321">
          <cell r="O321">
            <v>98954269.100000009</v>
          </cell>
        </row>
        <row r="329">
          <cell r="O329">
            <v>63492676.750000007</v>
          </cell>
        </row>
        <row r="394">
          <cell r="O394">
            <v>4441600.1399999997</v>
          </cell>
        </row>
        <row r="429">
          <cell r="O429">
            <v>6974895.5499999998</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16-17"/>
    </sheetNames>
    <sheetDataSet>
      <sheetData sheetId="0">
        <row r="102">
          <cell r="O102">
            <v>813410392.15999997</v>
          </cell>
        </row>
        <row r="105">
          <cell r="O105">
            <v>117400965.34</v>
          </cell>
        </row>
        <row r="113">
          <cell r="O113">
            <v>122096861.22000001</v>
          </cell>
        </row>
        <row r="178">
          <cell r="O178">
            <v>11284540.810000001</v>
          </cell>
        </row>
        <row r="213">
          <cell r="O213">
            <v>11349433.460000001</v>
          </cell>
        </row>
        <row r="221">
          <cell r="O221">
            <v>522557570.08999991</v>
          </cell>
        </row>
        <row r="286">
          <cell r="O286">
            <v>86844059.629999995</v>
          </cell>
        </row>
        <row r="321">
          <cell r="O321">
            <v>100145910.52</v>
          </cell>
        </row>
        <row r="329">
          <cell r="O329">
            <v>66746142.829999998</v>
          </cell>
        </row>
        <row r="394">
          <cell r="O394">
            <v>3881217.58</v>
          </cell>
        </row>
        <row r="429">
          <cell r="O429">
            <v>5905621.3600000003</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17-18"/>
    </sheetNames>
    <sheetDataSet>
      <sheetData sheetId="0">
        <row r="102">
          <cell r="O102">
            <v>838608664.43000007</v>
          </cell>
        </row>
        <row r="105">
          <cell r="O105">
            <v>125272330.62</v>
          </cell>
        </row>
        <row r="113">
          <cell r="O113">
            <v>124409992.45000002</v>
          </cell>
        </row>
        <row r="178">
          <cell r="O178">
            <v>11976997.630000001</v>
          </cell>
        </row>
        <row r="213">
          <cell r="O213">
            <v>11746003.25</v>
          </cell>
        </row>
        <row r="221">
          <cell r="O221">
            <v>532872842.33999985</v>
          </cell>
        </row>
        <row r="286">
          <cell r="O286">
            <v>94036451.720000014</v>
          </cell>
        </row>
        <row r="321">
          <cell r="O321">
            <v>105339973.76999998</v>
          </cell>
        </row>
        <row r="329">
          <cell r="O329">
            <v>71815045.810000002</v>
          </cell>
        </row>
        <row r="394">
          <cell r="O394">
            <v>3497334.4799999995</v>
          </cell>
        </row>
        <row r="429">
          <cell r="O429">
            <v>8186353.5999999996</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18-19"/>
    </sheetNames>
    <sheetDataSet>
      <sheetData sheetId="0">
        <row r="102">
          <cell r="O102">
            <v>840319425.30000019</v>
          </cell>
        </row>
        <row r="105">
          <cell r="O105">
            <v>125000124.5</v>
          </cell>
        </row>
        <row r="113">
          <cell r="O113">
            <v>129489909.98999998</v>
          </cell>
        </row>
        <row r="178">
          <cell r="O178">
            <v>11683583.01</v>
          </cell>
        </row>
        <row r="213">
          <cell r="O213">
            <v>12396425.960000001</v>
          </cell>
        </row>
        <row r="221">
          <cell r="O221">
            <v>526239981.63999999</v>
          </cell>
        </row>
        <row r="286">
          <cell r="O286">
            <v>93067603.25</v>
          </cell>
        </row>
        <row r="321">
          <cell r="O321">
            <v>103667491.14</v>
          </cell>
        </row>
        <row r="329">
          <cell r="O329">
            <v>76516531.460000008</v>
          </cell>
        </row>
        <row r="394">
          <cell r="O394">
            <v>3321815.9499999997</v>
          </cell>
        </row>
        <row r="429">
          <cell r="O429">
            <v>8936207.4000000004</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19-20"/>
    </sheetNames>
    <sheetDataSet>
      <sheetData sheetId="0">
        <row r="102">
          <cell r="O102">
            <v>617696093.16999996</v>
          </cell>
        </row>
        <row r="105">
          <cell r="O105">
            <v>80333984.489999995</v>
          </cell>
        </row>
        <row r="113">
          <cell r="O113">
            <v>100347407.20999999</v>
          </cell>
        </row>
        <row r="178">
          <cell r="O178">
            <v>7568326.46</v>
          </cell>
        </row>
        <row r="213">
          <cell r="O213">
            <v>7348803.6099999994</v>
          </cell>
        </row>
        <row r="221">
          <cell r="O221">
            <v>385619526.86999995</v>
          </cell>
        </row>
        <row r="286">
          <cell r="O286">
            <v>65286812.969999991</v>
          </cell>
        </row>
        <row r="321">
          <cell r="O321">
            <v>69231703.600000009</v>
          </cell>
        </row>
        <row r="329">
          <cell r="O329">
            <v>56634030.359999992</v>
          </cell>
        </row>
        <row r="394">
          <cell r="O394">
            <v>2239989.2999999998</v>
          </cell>
        </row>
        <row r="429">
          <cell r="O429">
            <v>3753477.2800000003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93-94"/>
    </sheetNames>
    <sheetDataSet>
      <sheetData sheetId="0">
        <row r="58">
          <cell r="N58">
            <v>307583444.04000002</v>
          </cell>
        </row>
        <row r="61">
          <cell r="N61">
            <v>41198789.509999998</v>
          </cell>
        </row>
        <row r="69">
          <cell r="N69">
            <v>72023510.75</v>
          </cell>
        </row>
        <row r="110">
          <cell r="N110">
            <v>6041032.4199999999</v>
          </cell>
        </row>
        <row r="125">
          <cell r="N125">
            <v>8494360.6799999997</v>
          </cell>
        </row>
        <row r="133">
          <cell r="N133">
            <v>146663272.74000001</v>
          </cell>
        </row>
        <row r="174">
          <cell r="N174">
            <v>14306182.66</v>
          </cell>
        </row>
        <row r="189">
          <cell r="N189">
            <v>23874757.390000001</v>
          </cell>
        </row>
        <row r="197">
          <cell r="N197">
            <v>62790351.200000003</v>
          </cell>
        </row>
        <row r="238">
          <cell r="N238">
            <v>5759094.2699999996</v>
          </cell>
        </row>
        <row r="253">
          <cell r="N253">
            <v>8829671.4399999995</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20-21"/>
    </sheetNames>
    <sheetDataSet>
      <sheetData sheetId="0">
        <row r="144">
          <cell r="C144">
            <v>61687738.310000002</v>
          </cell>
          <cell r="D144">
            <v>63152264.560000002</v>
          </cell>
          <cell r="E144">
            <v>64948646.090000004</v>
          </cell>
          <cell r="F144">
            <v>65230526.090000004</v>
          </cell>
          <cell r="G144">
            <v>54432350.25</v>
          </cell>
          <cell r="H144">
            <v>53972287.940000005</v>
          </cell>
          <cell r="I144">
            <v>62730614.050000004</v>
          </cell>
          <cell r="J144">
            <v>61854489.159999996</v>
          </cell>
          <cell r="K144">
            <v>75682883.069999993</v>
          </cell>
          <cell r="L144">
            <v>80669376.239999995</v>
          </cell>
          <cell r="M144">
            <v>80674095.520000011</v>
          </cell>
          <cell r="N144">
            <v>93197562.340000004</v>
          </cell>
        </row>
        <row r="147">
          <cell r="C147">
            <v>1393020.29</v>
          </cell>
          <cell r="D147">
            <v>5728928.21</v>
          </cell>
          <cell r="E147">
            <v>7894223.0399999991</v>
          </cell>
          <cell r="F147">
            <v>9001564</v>
          </cell>
          <cell r="G147">
            <v>7884373.1600000011</v>
          </cell>
          <cell r="H147">
            <v>8306142.0099999998</v>
          </cell>
          <cell r="I147">
            <v>10016376.860000001</v>
          </cell>
          <cell r="J147">
            <v>10515712.130000001</v>
          </cell>
          <cell r="K147">
            <v>13104265.169999998</v>
          </cell>
          <cell r="L147">
            <v>14498465.720000001</v>
          </cell>
          <cell r="M147">
            <v>14649793.52</v>
          </cell>
          <cell r="N147">
            <v>17487197.969999999</v>
          </cell>
        </row>
        <row r="155">
          <cell r="C155">
            <v>13063403.940000001</v>
          </cell>
          <cell r="D155">
            <v>12244477.52</v>
          </cell>
          <cell r="E155">
            <v>12303954.060000001</v>
          </cell>
          <cell r="F155">
            <v>11432840.1</v>
          </cell>
          <cell r="G155">
            <v>9546775.790000001</v>
          </cell>
          <cell r="H155">
            <v>9962353.3100000005</v>
          </cell>
          <cell r="I155">
            <v>11117671.069999998</v>
          </cell>
          <cell r="J155">
            <v>10178837.720000001</v>
          </cell>
          <cell r="K155">
            <v>12809311.389999999</v>
          </cell>
          <cell r="L155">
            <v>13356470.720000001</v>
          </cell>
          <cell r="M155">
            <v>13448455.670000002</v>
          </cell>
          <cell r="N155">
            <v>13694849.859999999</v>
          </cell>
        </row>
        <row r="220">
          <cell r="C220">
            <v>0</v>
          </cell>
          <cell r="D220">
            <v>0</v>
          </cell>
          <cell r="E220">
            <v>0</v>
          </cell>
          <cell r="F220">
            <v>0</v>
          </cell>
          <cell r="G220">
            <v>0</v>
          </cell>
          <cell r="H220">
            <v>0</v>
          </cell>
          <cell r="I220">
            <v>0</v>
          </cell>
          <cell r="J220">
            <v>289504.5</v>
          </cell>
          <cell r="K220">
            <v>596615.46</v>
          </cell>
          <cell r="L220">
            <v>642750.25</v>
          </cell>
          <cell r="M220">
            <v>881232.55</v>
          </cell>
          <cell r="N220">
            <v>899842.85</v>
          </cell>
        </row>
        <row r="283">
          <cell r="O283">
            <v>2948.58</v>
          </cell>
        </row>
        <row r="297">
          <cell r="C297">
            <v>47551.02</v>
          </cell>
          <cell r="D297">
            <v>169561.3</v>
          </cell>
          <cell r="E297">
            <v>390362.3</v>
          </cell>
          <cell r="F297">
            <v>621725.77</v>
          </cell>
          <cell r="G297">
            <v>718828.06</v>
          </cell>
          <cell r="H297">
            <v>909797.8</v>
          </cell>
          <cell r="I297">
            <v>1104589.6200000001</v>
          </cell>
          <cell r="J297">
            <v>1178107.05</v>
          </cell>
          <cell r="K297">
            <v>1625527.12</v>
          </cell>
          <cell r="L297">
            <v>1886199.84</v>
          </cell>
          <cell r="M297">
            <v>2086843.38</v>
          </cell>
          <cell r="N297">
            <v>2325841.88</v>
          </cell>
        </row>
        <row r="305">
          <cell r="C305">
            <v>41969425.770000003</v>
          </cell>
          <cell r="D305">
            <v>44664459.560000002</v>
          </cell>
          <cell r="E305">
            <v>42306155.679999992</v>
          </cell>
          <cell r="F305">
            <v>42474657.300000004</v>
          </cell>
          <cell r="G305">
            <v>35878529.280000001</v>
          </cell>
          <cell r="H305">
            <v>38935986.07</v>
          </cell>
          <cell r="I305">
            <v>45310178.100000001</v>
          </cell>
          <cell r="J305">
            <v>41407132.549999997</v>
          </cell>
          <cell r="K305">
            <v>47918394.149999999</v>
          </cell>
          <cell r="L305">
            <v>53162723.349999994</v>
          </cell>
          <cell r="M305">
            <v>48172997</v>
          </cell>
          <cell r="N305">
            <v>62252246.719999991</v>
          </cell>
        </row>
        <row r="370">
          <cell r="C370">
            <v>0</v>
          </cell>
          <cell r="D370">
            <v>0</v>
          </cell>
          <cell r="E370">
            <v>3614287.79</v>
          </cell>
          <cell r="F370">
            <v>6351829.4900000002</v>
          </cell>
          <cell r="G370">
            <v>1951556.82</v>
          </cell>
          <cell r="H370">
            <v>0</v>
          </cell>
          <cell r="I370">
            <v>0</v>
          </cell>
          <cell r="J370">
            <v>4222426.21</v>
          </cell>
          <cell r="K370">
            <v>7607408.5099999998</v>
          </cell>
          <cell r="L370">
            <v>6735002.9000000004</v>
          </cell>
          <cell r="M370">
            <v>10332318.9</v>
          </cell>
          <cell r="N370">
            <v>9501944.4800000004</v>
          </cell>
        </row>
        <row r="433">
          <cell r="O433">
            <v>-857.60999999999967</v>
          </cell>
        </row>
        <row r="447">
          <cell r="C447">
            <v>1316472.81</v>
          </cell>
          <cell r="D447">
            <v>5473709.1600000001</v>
          </cell>
          <cell r="E447">
            <v>7139373.4299999997</v>
          </cell>
          <cell r="F447">
            <v>8063652.0300000003</v>
          </cell>
          <cell r="G447">
            <v>6428657.8200000003</v>
          </cell>
          <cell r="H447">
            <v>6762005.25</v>
          </cell>
          <cell r="I447">
            <v>8040588.9800000004</v>
          </cell>
          <cell r="J447">
            <v>8446901.3100000005</v>
          </cell>
          <cell r="K447">
            <v>10420319.529999999</v>
          </cell>
          <cell r="L447">
            <v>11526958.91</v>
          </cell>
          <cell r="M447">
            <v>11253993.300000001</v>
          </cell>
          <cell r="N447">
            <v>14012370.300000001</v>
          </cell>
        </row>
        <row r="455">
          <cell r="C455">
            <v>6654908.6000000006</v>
          </cell>
          <cell r="D455">
            <v>6243327.4800000004</v>
          </cell>
          <cell r="E455">
            <v>6634596.71</v>
          </cell>
          <cell r="F455">
            <v>4726440.7</v>
          </cell>
          <cell r="G455">
            <v>7015525.3599999994</v>
          </cell>
          <cell r="H455">
            <v>5073948.5600000005</v>
          </cell>
          <cell r="I455">
            <v>6302764.879999999</v>
          </cell>
          <cell r="J455">
            <v>5630973.1800000006</v>
          </cell>
          <cell r="K455">
            <v>6571412.5600000005</v>
          </cell>
          <cell r="L455">
            <v>6610731.5200000005</v>
          </cell>
          <cell r="M455">
            <v>7577165.1500000004</v>
          </cell>
          <cell r="N455">
            <v>6735698.3300000001</v>
          </cell>
        </row>
        <row r="520">
          <cell r="C520">
            <v>0</v>
          </cell>
          <cell r="D520">
            <v>0</v>
          </cell>
          <cell r="E520">
            <v>89651.85</v>
          </cell>
          <cell r="F520">
            <v>244758.5</v>
          </cell>
          <cell r="G520">
            <v>39963</v>
          </cell>
          <cell r="H520">
            <v>0</v>
          </cell>
          <cell r="I520">
            <v>0</v>
          </cell>
          <cell r="J520">
            <v>125615</v>
          </cell>
          <cell r="K520">
            <v>179741</v>
          </cell>
          <cell r="L520">
            <v>161697.5</v>
          </cell>
          <cell r="M520">
            <v>265027.55</v>
          </cell>
          <cell r="N520">
            <v>107378.81</v>
          </cell>
        </row>
        <row r="583">
          <cell r="O583">
            <v>409.02</v>
          </cell>
        </row>
        <row r="597">
          <cell r="C597">
            <v>28996.46</v>
          </cell>
          <cell r="D597">
            <v>85657.75</v>
          </cell>
          <cell r="E597">
            <v>364487.31</v>
          </cell>
          <cell r="F597">
            <v>316186.2</v>
          </cell>
          <cell r="G597">
            <v>736887.28</v>
          </cell>
          <cell r="H597">
            <v>634338.96</v>
          </cell>
          <cell r="I597">
            <v>871198.26</v>
          </cell>
          <cell r="J597">
            <v>890703.77</v>
          </cell>
          <cell r="K597">
            <v>1058418.52</v>
          </cell>
          <cell r="L597">
            <v>1085306.97</v>
          </cell>
          <cell r="M597">
            <v>1308956.8400000001</v>
          </cell>
          <cell r="N597">
            <v>1148985.79</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21-22"/>
    </sheetNames>
    <sheetDataSet>
      <sheetData sheetId="0">
        <row r="144">
          <cell r="O144">
            <v>1028518510.37</v>
          </cell>
        </row>
        <row r="147">
          <cell r="O147">
            <v>162003739.59</v>
          </cell>
        </row>
        <row r="155">
          <cell r="O155">
            <v>155193356.96000001</v>
          </cell>
        </row>
        <row r="220">
          <cell r="O220">
            <v>11214140.270000001</v>
          </cell>
        </row>
        <row r="283">
          <cell r="O283">
            <v>15216.48</v>
          </cell>
        </row>
        <row r="297">
          <cell r="O297">
            <v>17491893.539999999</v>
          </cell>
        </row>
        <row r="305">
          <cell r="O305">
            <v>647531710.10000014</v>
          </cell>
        </row>
        <row r="370">
          <cell r="O370">
            <v>131887040.64</v>
          </cell>
        </row>
        <row r="433">
          <cell r="O433">
            <v>175854.46</v>
          </cell>
        </row>
        <row r="447">
          <cell r="O447">
            <v>134974250.09999999</v>
          </cell>
        </row>
        <row r="455">
          <cell r="O455">
            <v>80045015.900000006</v>
          </cell>
        </row>
        <row r="520">
          <cell r="O520">
            <v>2449800.62</v>
          </cell>
        </row>
        <row r="583">
          <cell r="O583">
            <v>6374.9400000000023</v>
          </cell>
        </row>
        <row r="597">
          <cell r="O597">
            <v>9537595.9499999993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94-95"/>
    </sheetNames>
    <sheetDataSet>
      <sheetData sheetId="0">
        <row r="58">
          <cell r="N58">
            <v>371444935.07999998</v>
          </cell>
        </row>
        <row r="61">
          <cell r="N61">
            <v>45171102.289999999</v>
          </cell>
        </row>
        <row r="69">
          <cell r="N69">
            <v>84240595.809999987</v>
          </cell>
        </row>
        <row r="110">
          <cell r="N110">
            <v>6654662.1699999999</v>
          </cell>
        </row>
        <row r="125">
          <cell r="N125">
            <v>7980344.6299999999</v>
          </cell>
        </row>
        <row r="133">
          <cell r="N133">
            <v>174142055.88</v>
          </cell>
        </row>
        <row r="174">
          <cell r="N174">
            <v>14744770.43</v>
          </cell>
        </row>
        <row r="189">
          <cell r="N189">
            <v>26230919.129999999</v>
          </cell>
        </row>
        <row r="197">
          <cell r="N197">
            <v>83925319.110000014</v>
          </cell>
        </row>
        <row r="238">
          <cell r="N238">
            <v>7737531.6799999997</v>
          </cell>
        </row>
        <row r="253">
          <cell r="N253">
            <v>10959838.529999999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95-96"/>
    </sheetNames>
    <sheetDataSet>
      <sheetData sheetId="0">
        <row r="60">
          <cell r="N60">
            <v>410149382.06999999</v>
          </cell>
        </row>
        <row r="63">
          <cell r="N63">
            <v>51649593.610000007</v>
          </cell>
        </row>
        <row r="71">
          <cell r="N71">
            <v>95683837.959999993</v>
          </cell>
        </row>
        <row r="112">
          <cell r="N112">
            <v>6521457.2100000009</v>
          </cell>
        </row>
        <row r="129">
          <cell r="N129">
            <v>9327344</v>
          </cell>
        </row>
        <row r="137">
          <cell r="N137">
            <v>202347467.63</v>
          </cell>
        </row>
        <row r="178">
          <cell r="N178">
            <v>15046861.610000001</v>
          </cell>
        </row>
        <row r="195">
          <cell r="N195">
            <v>31316259.379999995</v>
          </cell>
        </row>
        <row r="203">
          <cell r="N203">
            <v>84044039.860000014</v>
          </cell>
        </row>
        <row r="244">
          <cell r="N244">
            <v>6505717.7999999998</v>
          </cell>
        </row>
        <row r="261">
          <cell r="N261">
            <v>11005990.23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96-97"/>
    </sheetNames>
    <sheetDataSet>
      <sheetData sheetId="0">
        <row r="60">
          <cell r="N60">
            <v>428028492.93999994</v>
          </cell>
        </row>
        <row r="63">
          <cell r="N63">
            <v>57103494.969999999</v>
          </cell>
        </row>
        <row r="71">
          <cell r="N71">
            <v>102427760.38</v>
          </cell>
        </row>
        <row r="112">
          <cell r="N112">
            <v>5976311.1000000006</v>
          </cell>
        </row>
        <row r="129">
          <cell r="N129">
            <v>11173393.229999999</v>
          </cell>
        </row>
        <row r="137">
          <cell r="N137">
            <v>217499509.05000001</v>
          </cell>
        </row>
        <row r="178">
          <cell r="N178">
            <v>14263760.940000001</v>
          </cell>
        </row>
        <row r="195">
          <cell r="N195">
            <v>35194507.450000003</v>
          </cell>
        </row>
        <row r="203">
          <cell r="N203">
            <v>82681598.799999997</v>
          </cell>
        </row>
        <row r="244">
          <cell r="N244">
            <v>5179552.6900000004</v>
          </cell>
        </row>
        <row r="261">
          <cell r="N261">
            <v>10735594.289999999</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97-98"/>
    </sheetNames>
    <sheetDataSet>
      <sheetData sheetId="0">
        <row r="62">
          <cell r="K62">
            <v>328725130.48000008</v>
          </cell>
        </row>
        <row r="65">
          <cell r="K65">
            <v>41365152.749999993</v>
          </cell>
        </row>
        <row r="73">
          <cell r="K73">
            <v>73666470.74000001</v>
          </cell>
        </row>
        <row r="114">
          <cell r="K114">
            <v>3904756.09</v>
          </cell>
        </row>
        <row r="133">
          <cell r="K133">
            <v>6249017.75</v>
          </cell>
        </row>
        <row r="141">
          <cell r="K141">
            <v>172067411.13</v>
          </cell>
        </row>
        <row r="182">
          <cell r="K182">
            <v>10755236.030000001</v>
          </cell>
        </row>
        <row r="201">
          <cell r="K201">
            <v>26309974.609999999</v>
          </cell>
        </row>
        <row r="209">
          <cell r="K209">
            <v>65021983.740000002</v>
          </cell>
        </row>
        <row r="250">
          <cell r="K250">
            <v>3309272.75</v>
          </cell>
        </row>
        <row r="269">
          <cell r="K269">
            <v>8806160.3900000006</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98-99"/>
    </sheetNames>
    <sheetDataSet>
      <sheetData sheetId="0">
        <row r="78">
          <cell r="N78">
            <v>514066108.78999996</v>
          </cell>
        </row>
        <row r="81">
          <cell r="N81">
            <v>74229691.340000004</v>
          </cell>
        </row>
        <row r="89">
          <cell r="N89">
            <v>111037653.03</v>
          </cell>
        </row>
        <row r="136">
          <cell r="N136">
            <v>5435041.3000000007</v>
          </cell>
        </row>
        <row r="165">
          <cell r="N165">
            <v>11930168.790000001</v>
          </cell>
        </row>
        <row r="173">
          <cell r="N173">
            <v>298704696.21999997</v>
          </cell>
        </row>
        <row r="220">
          <cell r="N220">
            <v>17053650.630000003</v>
          </cell>
        </row>
        <row r="249">
          <cell r="N249">
            <v>51179103.329999998</v>
          </cell>
        </row>
        <row r="257">
          <cell r="N257">
            <v>78503837.029999986</v>
          </cell>
        </row>
        <row r="304">
          <cell r="N304">
            <v>3331230.5799999996</v>
          </cell>
        </row>
        <row r="333">
          <cell r="N333">
            <v>11120419.220000001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X99-00"/>
    </sheetNames>
    <sheetDataSet>
      <sheetData sheetId="0">
        <row r="84">
          <cell r="N84">
            <v>595347389.43999982</v>
          </cell>
        </row>
        <row r="87">
          <cell r="N87">
            <v>76474602</v>
          </cell>
        </row>
        <row r="95">
          <cell r="N95">
            <v>125371839.35000002</v>
          </cell>
        </row>
        <row r="148">
          <cell r="N148">
            <v>5344339.3499999996</v>
          </cell>
        </row>
        <row r="177">
          <cell r="N177">
            <v>9441941.4499999993</v>
          </cell>
        </row>
        <row r="185">
          <cell r="N185">
            <v>376722042.45000005</v>
          </cell>
        </row>
        <row r="238">
          <cell r="N238">
            <v>18101378.780000001</v>
          </cell>
        </row>
        <row r="267">
          <cell r="N267">
            <v>57771058.420000002</v>
          </cell>
        </row>
        <row r="275">
          <cell r="N275">
            <v>67390711.959999993</v>
          </cell>
        </row>
        <row r="328">
          <cell r="N328">
            <v>2416077.5500000003</v>
          </cell>
        </row>
        <row r="357">
          <cell r="N357">
            <v>9261602.1300000008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F4704-DE9C-43B7-B38F-9C9DDA6526D1}">
  <sheetPr>
    <tabColor rgb="FF7030A0"/>
  </sheetPr>
  <dimension ref="A1:AM44"/>
  <sheetViews>
    <sheetView tabSelected="1" zoomScale="150" zoomScaleNormal="150" workbookViewId="0">
      <pane xSplit="1" ySplit="1" topLeftCell="E26" activePane="bottomRight" state="frozen"/>
      <selection pane="topRight" activeCell="B1" sqref="B1"/>
      <selection pane="bottomLeft" activeCell="A2" sqref="A2"/>
      <selection pane="bottomRight" activeCell="F17" sqref="F17"/>
    </sheetView>
  </sheetViews>
  <sheetFormatPr defaultRowHeight="15" x14ac:dyDescent="0.25"/>
  <cols>
    <col min="1" max="1" width="28.28515625" style="1" bestFit="1" customWidth="1"/>
    <col min="2" max="3" width="20.140625" style="1" bestFit="1" customWidth="1"/>
    <col min="4" max="4" width="19.140625" style="1" customWidth="1"/>
    <col min="5" max="5" width="20.140625" style="1" bestFit="1" customWidth="1"/>
    <col min="6" max="6" width="9.140625" style="1"/>
    <col min="7" max="21" width="17.28515625" style="1" customWidth="1"/>
    <col min="22" max="22" width="17.85546875" style="1" customWidth="1"/>
    <col min="23" max="24" width="17.28515625" style="1" customWidth="1"/>
    <col min="25" max="25" width="17.85546875" style="1" customWidth="1"/>
    <col min="26" max="26" width="17.28515625" style="1" customWidth="1"/>
    <col min="27" max="27" width="18.85546875" style="1" customWidth="1"/>
    <col min="28" max="30" width="17.85546875" style="1" customWidth="1"/>
    <col min="31" max="32" width="17.28515625" style="1" customWidth="1"/>
    <col min="33" max="34" width="17.85546875" style="1" customWidth="1"/>
    <col min="35" max="35" width="17.28515625" style="1" customWidth="1"/>
    <col min="36" max="36" width="17.85546875" style="1" customWidth="1"/>
    <col min="37" max="37" width="19.5703125" style="1" customWidth="1"/>
    <col min="38" max="38" width="18.85546875" style="1" customWidth="1"/>
    <col min="39" max="39" width="20.140625" style="1" bestFit="1" customWidth="1"/>
    <col min="40" max="16384" width="9.140625" style="1"/>
  </cols>
  <sheetData>
    <row r="1" spans="1:39" x14ac:dyDescent="0.25">
      <c r="B1" s="2" t="s">
        <v>0</v>
      </c>
      <c r="C1" s="3" t="s">
        <v>1</v>
      </c>
      <c r="D1" s="4" t="s">
        <v>2</v>
      </c>
      <c r="E1" s="5" t="s">
        <v>3</v>
      </c>
      <c r="G1" s="6" t="s">
        <v>4</v>
      </c>
      <c r="H1" s="6" t="s">
        <v>5</v>
      </c>
      <c r="I1" s="6" t="s">
        <v>6</v>
      </c>
      <c r="J1" s="6" t="s">
        <v>7</v>
      </c>
      <c r="K1" s="6" t="s">
        <v>8</v>
      </c>
      <c r="L1" s="6" t="s">
        <v>9</v>
      </c>
      <c r="M1" s="6" t="s">
        <v>10</v>
      </c>
      <c r="N1" s="6" t="s">
        <v>11</v>
      </c>
      <c r="O1" s="6" t="s">
        <v>12</v>
      </c>
      <c r="P1" s="6" t="s">
        <v>13</v>
      </c>
      <c r="Q1" s="6" t="s">
        <v>14</v>
      </c>
      <c r="R1" s="6" t="s">
        <v>15</v>
      </c>
      <c r="S1" s="6" t="s">
        <v>16</v>
      </c>
      <c r="T1" s="6" t="s">
        <v>17</v>
      </c>
      <c r="U1" s="6" t="s">
        <v>18</v>
      </c>
      <c r="V1" s="6" t="s">
        <v>19</v>
      </c>
      <c r="W1" s="6" t="s">
        <v>20</v>
      </c>
      <c r="X1" s="6" t="s">
        <v>21</v>
      </c>
      <c r="Y1" s="7" t="s">
        <v>22</v>
      </c>
      <c r="Z1" s="7" t="s">
        <v>23</v>
      </c>
      <c r="AA1" s="7" t="s">
        <v>24</v>
      </c>
      <c r="AB1" s="7" t="s">
        <v>25</v>
      </c>
      <c r="AC1" s="7" t="s">
        <v>26</v>
      </c>
      <c r="AD1" s="7" t="s">
        <v>27</v>
      </c>
      <c r="AE1" s="7" t="s">
        <v>28</v>
      </c>
      <c r="AF1" s="7" t="s">
        <v>29</v>
      </c>
      <c r="AG1" s="7" t="s">
        <v>30</v>
      </c>
      <c r="AH1" s="7" t="s">
        <v>31</v>
      </c>
      <c r="AI1" s="7" t="s">
        <v>32</v>
      </c>
      <c r="AJ1" s="7" t="s">
        <v>33</v>
      </c>
      <c r="AK1" s="8" t="s">
        <v>34</v>
      </c>
      <c r="AL1" s="8" t="s">
        <v>35</v>
      </c>
      <c r="AM1" s="9" t="s">
        <v>36</v>
      </c>
    </row>
    <row r="2" spans="1:39" x14ac:dyDescent="0.25">
      <c r="A2" s="10" t="s">
        <v>37</v>
      </c>
      <c r="B2" s="10"/>
      <c r="C2" s="10"/>
      <c r="D2" s="10"/>
      <c r="E2" s="10"/>
      <c r="AM2" s="11"/>
    </row>
    <row r="3" spans="1:39" x14ac:dyDescent="0.25">
      <c r="A3" s="12" t="s">
        <v>38</v>
      </c>
      <c r="B3" s="13">
        <f>SUM(G3:X3)</f>
        <v>6206005107.2700005</v>
      </c>
      <c r="C3" s="13">
        <f>SUM(Y3:AJ3)</f>
        <v>5886300324.5200005</v>
      </c>
      <c r="D3" s="13">
        <f>SUM(AK3:AL3)</f>
        <v>757956953.82000017</v>
      </c>
      <c r="E3" s="14">
        <f>SUM(B3:D3)</f>
        <v>12850262385.610001</v>
      </c>
      <c r="G3" s="15">
        <f>'[1]TAX91-92'!$N$133</f>
        <v>40882503.470000006</v>
      </c>
      <c r="H3" s="15">
        <f>'[2]TAX92-93'!$N$133</f>
        <v>90318476.730000004</v>
      </c>
      <c r="I3" s="15">
        <f>'[3]TAX93-94'!$N$133</f>
        <v>146663272.74000001</v>
      </c>
      <c r="J3" s="15">
        <f>'[4]TAX94-95'!$N$133</f>
        <v>174142055.88</v>
      </c>
      <c r="K3" s="15">
        <f>'[5]TAX95-96'!$N$137</f>
        <v>202347467.63</v>
      </c>
      <c r="L3" s="15">
        <f>'[6]TAX96-97'!$N$137</f>
        <v>217499509.05000001</v>
      </c>
      <c r="M3" s="15">
        <f>'[7]TAX97-98'!$K$141</f>
        <v>172067411.13</v>
      </c>
      <c r="N3" s="15">
        <f>'[8]TAX98-99'!$N$173</f>
        <v>298704696.21999997</v>
      </c>
      <c r="O3" s="15">
        <f>'[9]TAX99-00'!$N$185</f>
        <v>376722042.45000005</v>
      </c>
      <c r="P3" s="15">
        <f>'[10]TAX00-01'!$N$185</f>
        <v>435019600.19999999</v>
      </c>
      <c r="Q3" s="15">
        <f>'[11]TAX01-02'!$N$185</f>
        <v>491289382.76999998</v>
      </c>
      <c r="R3" s="15">
        <f>'[12]TAX02-03'!$N$185</f>
        <v>493599509.80999994</v>
      </c>
      <c r="S3" s="15">
        <f>'[13]TAX03-04'!$O$197</f>
        <v>495883163.29999995</v>
      </c>
      <c r="T3" s="15">
        <f>'[14]TAX04-05'!$O$197</f>
        <v>505815996.57999998</v>
      </c>
      <c r="U3" s="15">
        <f>'[15]TAX05-06'!$O$197</f>
        <v>521661809.06000006</v>
      </c>
      <c r="V3" s="15">
        <f>'[16]TAX06-07'!$O$197</f>
        <v>542332616.30999994</v>
      </c>
      <c r="W3" s="15">
        <f>'[17]TAX07-08'!$O$197</f>
        <v>527394380.75999999</v>
      </c>
      <c r="X3" s="15">
        <f>'[18]TAX08-09'!$O$197</f>
        <v>473661213.18000007</v>
      </c>
      <c r="Y3" s="15">
        <f>'[19]TAX09-10'!$O$221</f>
        <v>499275978.49000001</v>
      </c>
      <c r="Z3" s="15">
        <f>'[20]TAX10-11'!$O$221</f>
        <v>493011418.92000008</v>
      </c>
      <c r="AA3" s="15">
        <f>'[21]TAX11-12'!$O$221</f>
        <v>492038854.95999998</v>
      </c>
      <c r="AB3" s="15">
        <f>'[22]TAX12-13'!$O$221</f>
        <v>490568452.99000001</v>
      </c>
      <c r="AC3" s="15">
        <f>'[23]TAX13-14'!$O$221</f>
        <v>484462497.10000002</v>
      </c>
      <c r="AD3" s="15">
        <f>'[24]TAX14-15'!$O$221</f>
        <v>503633671.48999995</v>
      </c>
      <c r="AE3" s="15">
        <f>'[25]TAX15-16'!$O$221</f>
        <v>521991887.81999999</v>
      </c>
      <c r="AF3" s="15">
        <f>'[26]TAX16-17'!$O$221</f>
        <v>522557570.08999991</v>
      </c>
      <c r="AG3" s="15">
        <f>'[27]TAX17-18'!$O$221</f>
        <v>532872842.33999985</v>
      </c>
      <c r="AH3" s="15">
        <f>'[28]TAX18-19'!$O$221</f>
        <v>526239981.63999999</v>
      </c>
      <c r="AI3" s="15">
        <f>'[29]TAX19-20'!$O$221</f>
        <v>385619526.86999995</v>
      </c>
      <c r="AJ3" s="15">
        <f>SUM('[30]TAX20-21'!$C$305+'[30]TAX20-21'!$D$305+'[30]TAX20-21'!$E$305+'[30]TAX20-21'!$F$305+'[30]TAX20-21'!$G$305+'[30]TAX20-21'!$H$305+'[30]TAX20-21'!$I$305+'[30]TAX20-21'!$J$305+'[30]TAX20-21'!$K$305+'[30]TAX20-21'!$L$305)</f>
        <v>434027641.80999994</v>
      </c>
      <c r="AK3" s="15">
        <f>SUM('[30]TAX20-21'!$M$305+'[30]TAX20-21'!$N$305)</f>
        <v>110425243.72</v>
      </c>
      <c r="AL3" s="15">
        <f>'[31]TAX21-22'!$O$305</f>
        <v>647531710.10000014</v>
      </c>
      <c r="AM3" s="16">
        <f>SUM(G3:AL3)</f>
        <v>12850262385.609999</v>
      </c>
    </row>
    <row r="4" spans="1:39" x14ac:dyDescent="0.25">
      <c r="A4" s="12" t="s">
        <v>39</v>
      </c>
      <c r="B4" s="13">
        <f t="shared" ref="B4:B5" si="0">SUM(G4:X4)</f>
        <v>1203381536.7800002</v>
      </c>
      <c r="C4" s="13">
        <f>SUM(Y4:AJ4)</f>
        <v>773701659.26999998</v>
      </c>
      <c r="D4" s="13">
        <f>SUM(AK4:AL4)</f>
        <v>94357879.38000001</v>
      </c>
      <c r="E4" s="14">
        <f>SUM(B4:D4)</f>
        <v>2071441075.4300003</v>
      </c>
      <c r="G4" s="15">
        <f>'[1]TAX91-92'!$N$197</f>
        <v>57723682.809999995</v>
      </c>
      <c r="H4" s="15">
        <f>'[2]TAX92-93'!$N$197</f>
        <v>69362284.480000004</v>
      </c>
      <c r="I4" s="15">
        <f>'[3]TAX93-94'!$N$197</f>
        <v>62790351.200000003</v>
      </c>
      <c r="J4" s="15">
        <f>'[4]TAX94-95'!$N$197</f>
        <v>83925319.110000014</v>
      </c>
      <c r="K4" s="15">
        <f>'[5]TAX95-96'!$N$203</f>
        <v>84044039.860000014</v>
      </c>
      <c r="L4" s="15">
        <f>'[6]TAX96-97'!$N$203</f>
        <v>82681598.799999997</v>
      </c>
      <c r="M4" s="15">
        <f>'[7]TAX97-98'!$K$209</f>
        <v>65021983.740000002</v>
      </c>
      <c r="N4" s="15">
        <f>'[8]TAX98-99'!$N$257</f>
        <v>78503837.029999986</v>
      </c>
      <c r="O4" s="15">
        <f>'[9]TAX99-00'!$N$275</f>
        <v>67390711.959999993</v>
      </c>
      <c r="P4" s="15">
        <f>'[10]TAX00-01'!$N$275</f>
        <v>58821124.399999991</v>
      </c>
      <c r="Q4" s="15">
        <f>'[11]TAX01-02'!$N$275</f>
        <v>54862580.969999999</v>
      </c>
      <c r="R4" s="15">
        <f>'[12]TAX02-03'!$N$275</f>
        <v>50153266.379999995</v>
      </c>
      <c r="S4" s="15">
        <f>'[13]TAX03-04'!$O$293</f>
        <v>47884154.349999994</v>
      </c>
      <c r="T4" s="15">
        <f>'[14]TAX04-05'!$O$293</f>
        <v>62990719.310000002</v>
      </c>
      <c r="U4" s="15">
        <f>'[15]TAX05-06'!$O$293</f>
        <v>66266154.449999996</v>
      </c>
      <c r="V4" s="15">
        <f>'[16]TAX06-07'!$O$293</f>
        <v>77448895.579999998</v>
      </c>
      <c r="W4" s="15">
        <f>'[17]TAX07-08'!$O$293</f>
        <v>72162929.310000002</v>
      </c>
      <c r="X4" s="15">
        <f>'[18]TAX08-09'!$O$293</f>
        <v>61347903.040000007</v>
      </c>
      <c r="Y4" s="15">
        <f>'[19]TAX09-10'!$O$329</f>
        <v>59725828.109999999</v>
      </c>
      <c r="Z4" s="15">
        <f>'[20]TAX10-11'!$O$329</f>
        <v>62555544.429999992</v>
      </c>
      <c r="AA4" s="15">
        <f>'[21]TAX11-12'!$O$329</f>
        <v>67442716.070000008</v>
      </c>
      <c r="AB4" s="15">
        <f>'[22]TAX12-13'!$O$329</f>
        <v>67244680.570000008</v>
      </c>
      <c r="AC4" s="15">
        <f>'[23]TAX13-14'!$O$329</f>
        <v>60677326.859999999</v>
      </c>
      <c r="AD4" s="15">
        <f>'[24]TAX14-15'!$O$329</f>
        <v>59386506.469999991</v>
      </c>
      <c r="AE4" s="15">
        <f>'[25]TAX15-16'!$O$329</f>
        <v>63492676.750000007</v>
      </c>
      <c r="AF4" s="15">
        <f>'[26]TAX16-17'!$O$329</f>
        <v>66746142.829999998</v>
      </c>
      <c r="AG4" s="15">
        <f>'[27]TAX17-18'!$O$329</f>
        <v>71815045.810000002</v>
      </c>
      <c r="AH4" s="15">
        <f>'[28]TAX18-19'!$O$329</f>
        <v>76516531.460000008</v>
      </c>
      <c r="AI4" s="15">
        <f>'[29]TAX19-20'!$O$329</f>
        <v>56634030.359999992</v>
      </c>
      <c r="AJ4" s="15">
        <f>SUM('[30]TAX20-21'!$C$455+'[30]TAX20-21'!$D$455+'[30]TAX20-21'!$E$455+'[30]TAX20-21'!$F$455+'[30]TAX20-21'!$G$455+'[30]TAX20-21'!$H$455+'[30]TAX20-21'!$I$455+'[30]TAX20-21'!$J$455+'[30]TAX20-21'!$K$455+'[30]TAX20-21'!$L$455)</f>
        <v>61464629.550000012</v>
      </c>
      <c r="AK4" s="15">
        <f>SUM('[30]TAX20-21'!$M$455+'[30]TAX20-21'!$N$455)</f>
        <v>14312863.48</v>
      </c>
      <c r="AL4" s="15">
        <f>'[31]TAX21-22'!$O$455</f>
        <v>80045015.900000006</v>
      </c>
      <c r="AM4" s="16">
        <f t="shared" ref="AM4:AM5" si="1">SUM(G4:AL4)</f>
        <v>2071441075.4299998</v>
      </c>
    </row>
    <row r="5" spans="1:39" x14ac:dyDescent="0.25">
      <c r="A5" s="12" t="s">
        <v>40</v>
      </c>
      <c r="B5" s="13">
        <f t="shared" si="0"/>
        <v>2036525529.7499998</v>
      </c>
      <c r="C5" s="13">
        <f>SUM(Y5:AJ5)</f>
        <v>1434990190.1799998</v>
      </c>
      <c r="D5" s="13">
        <f>SUM(AK5:AL5)</f>
        <v>182336662.49000001</v>
      </c>
      <c r="E5" s="14">
        <f>SUM(B5:D5)</f>
        <v>3653852382.4199991</v>
      </c>
      <c r="G5" s="15">
        <f>'[1]TAX91-92'!$N$69</f>
        <v>41807215.960000008</v>
      </c>
      <c r="H5" s="15">
        <f>'[2]TAX92-93'!$N$69</f>
        <v>60765368.479999997</v>
      </c>
      <c r="I5" s="15">
        <f>'[3]TAX93-94'!$N$69</f>
        <v>72023510.75</v>
      </c>
      <c r="J5" s="15">
        <f>'[4]TAX94-95'!$N$69</f>
        <v>84240595.809999987</v>
      </c>
      <c r="K5" s="15">
        <f>'[5]TAX95-96'!$N$71</f>
        <v>95683837.959999993</v>
      </c>
      <c r="L5" s="15">
        <f>'[6]TAX96-97'!$N$71</f>
        <v>102427760.38</v>
      </c>
      <c r="M5" s="15">
        <f>'[7]TAX97-98'!$K$73</f>
        <v>73666470.74000001</v>
      </c>
      <c r="N5" s="15">
        <f>'[8]TAX98-99'!$N$89</f>
        <v>111037653.03</v>
      </c>
      <c r="O5" s="15">
        <f>'[9]TAX99-00'!$N$95</f>
        <v>125371839.35000002</v>
      </c>
      <c r="P5" s="15">
        <f>'[10]TAX00-01'!$N$95</f>
        <v>131775977.85000002</v>
      </c>
      <c r="Q5" s="15">
        <f>'[11]TAX01-02'!$N$95</f>
        <v>136685191.12000003</v>
      </c>
      <c r="R5" s="15">
        <f>'[12]TAX02-03'!$N$95</f>
        <v>139020339.59</v>
      </c>
      <c r="S5" s="15">
        <f>'[13]TAX03-04'!$O$101</f>
        <v>140701539.34</v>
      </c>
      <c r="T5" s="15">
        <f>'[14]TAX04-05'!$O$101</f>
        <v>145507269.80999997</v>
      </c>
      <c r="U5" s="15">
        <f>'[15]TAX05-06'!$O$101</f>
        <v>148352625.90000001</v>
      </c>
      <c r="V5" s="15">
        <f>'[16]TAX06-07'!$O$101</f>
        <v>148811044.54999998</v>
      </c>
      <c r="W5" s="15">
        <f>'[17]TAX07-08'!$O$101</f>
        <v>143188862.30999997</v>
      </c>
      <c r="X5" s="15">
        <f>'[18]TAX08-09'!$O$101</f>
        <v>135458426.82000002</v>
      </c>
      <c r="Y5" s="15">
        <f>'[19]TAX09-10'!$O$113</f>
        <v>128715123.64</v>
      </c>
      <c r="Z5" s="15">
        <f>'[20]TAX10-11'!$O$113</f>
        <v>122939214.12000002</v>
      </c>
      <c r="AA5" s="15">
        <f>'[21]TAX11-12'!$O$113</f>
        <v>121444075.20999998</v>
      </c>
      <c r="AB5" s="15">
        <f>'[22]TAX12-13'!$O$113</f>
        <v>122642265.32999998</v>
      </c>
      <c r="AC5" s="15">
        <f>'[23]TAX13-14'!$O$113</f>
        <v>114297393.48000002</v>
      </c>
      <c r="AD5" s="15">
        <f>'[24]TAX14-15'!$O$113</f>
        <v>113673230.66999997</v>
      </c>
      <c r="AE5" s="15">
        <f>'[25]TAX15-16'!$O$113</f>
        <v>118918621.24000001</v>
      </c>
      <c r="AF5" s="15">
        <f>'[26]TAX16-17'!$O$113</f>
        <v>122096861.22000001</v>
      </c>
      <c r="AG5" s="15">
        <f>'[27]TAX17-18'!$O$113</f>
        <v>124409992.45000002</v>
      </c>
      <c r="AH5" s="15">
        <f>'[28]TAX18-19'!$O$113</f>
        <v>129489909.98999998</v>
      </c>
      <c r="AI5" s="15">
        <f>'[29]TAX19-20'!$O$113</f>
        <v>100347407.20999999</v>
      </c>
      <c r="AJ5" s="15">
        <f>SUM('[30]TAX20-21'!$C$155+'[30]TAX20-21'!$D$155+'[30]TAX20-21'!$E$155+'[30]TAX20-21'!$F$155+'[30]TAX20-21'!$G$155+'[30]TAX20-21'!$H$155+'[30]TAX20-21'!$I$155+'[30]TAX20-21'!$J$155+'[30]TAX20-21'!$K$155+'[30]TAX20-21'!$L$155)</f>
        <v>116016095.61999999</v>
      </c>
      <c r="AK5" s="15">
        <f>SUM('[30]TAX20-21'!$M$155+'[30]TAX20-21'!$N$155)</f>
        <v>27143305.530000001</v>
      </c>
      <c r="AL5" s="15">
        <f>'[31]TAX21-22'!$O$155</f>
        <v>155193356.96000001</v>
      </c>
      <c r="AM5" s="16">
        <f t="shared" si="1"/>
        <v>3653852382.4199991</v>
      </c>
    </row>
    <row r="6" spans="1:39" ht="15.75" thickBot="1" x14ac:dyDescent="0.3">
      <c r="A6" s="12" t="s">
        <v>41</v>
      </c>
      <c r="B6" s="17">
        <f>SUM(B3+B4+B5)</f>
        <v>9445912173.8000011</v>
      </c>
      <c r="C6" s="17">
        <f>SUM(C3+C4+C5)</f>
        <v>8094992173.9700012</v>
      </c>
      <c r="D6" s="17">
        <f>SUM(D3+D4+D5)</f>
        <v>1034651495.6900002</v>
      </c>
      <c r="E6" s="17">
        <f>SUM(B6:D6)</f>
        <v>18575555843.460003</v>
      </c>
      <c r="G6" s="18">
        <f t="shared" ref="G6:AL6" si="2">SUM(G3:G5)</f>
        <v>140413402.24000001</v>
      </c>
      <c r="H6" s="18">
        <f t="shared" si="2"/>
        <v>220446129.69</v>
      </c>
      <c r="I6" s="18">
        <f t="shared" si="2"/>
        <v>281477134.69</v>
      </c>
      <c r="J6" s="18">
        <f t="shared" si="2"/>
        <v>342307970.80000001</v>
      </c>
      <c r="K6" s="18">
        <f t="shared" si="2"/>
        <v>382075345.44999999</v>
      </c>
      <c r="L6" s="18">
        <f t="shared" si="2"/>
        <v>402608868.23000002</v>
      </c>
      <c r="M6" s="18">
        <f t="shared" si="2"/>
        <v>310755865.61000001</v>
      </c>
      <c r="N6" s="18">
        <f t="shared" si="2"/>
        <v>488246186.27999997</v>
      </c>
      <c r="O6" s="18">
        <f t="shared" si="2"/>
        <v>569484593.75999999</v>
      </c>
      <c r="P6" s="18">
        <f t="shared" si="2"/>
        <v>625616702.45000005</v>
      </c>
      <c r="Q6" s="18">
        <f t="shared" si="2"/>
        <v>682837154.86000001</v>
      </c>
      <c r="R6" s="18">
        <f t="shared" si="2"/>
        <v>682773115.77999997</v>
      </c>
      <c r="S6" s="18">
        <f t="shared" si="2"/>
        <v>684468856.99000001</v>
      </c>
      <c r="T6" s="18">
        <f t="shared" si="2"/>
        <v>714313985.69999993</v>
      </c>
      <c r="U6" s="18">
        <f t="shared" si="2"/>
        <v>736280589.41000009</v>
      </c>
      <c r="V6" s="18">
        <f t="shared" si="2"/>
        <v>768592556.43999994</v>
      </c>
      <c r="W6" s="18">
        <f t="shared" si="2"/>
        <v>742746172.37999988</v>
      </c>
      <c r="X6" s="18">
        <f t="shared" si="2"/>
        <v>670467543.04000008</v>
      </c>
      <c r="Y6" s="18">
        <f t="shared" si="2"/>
        <v>687716930.24000001</v>
      </c>
      <c r="Z6" s="18">
        <f t="shared" si="2"/>
        <v>678506177.47000003</v>
      </c>
      <c r="AA6" s="18">
        <f t="shared" si="2"/>
        <v>680925646.24000001</v>
      </c>
      <c r="AB6" s="18">
        <f t="shared" si="2"/>
        <v>680455398.8900001</v>
      </c>
      <c r="AC6" s="18">
        <f t="shared" si="2"/>
        <v>659437217.44000006</v>
      </c>
      <c r="AD6" s="18">
        <f t="shared" si="2"/>
        <v>676693408.62999988</v>
      </c>
      <c r="AE6" s="18">
        <f t="shared" si="2"/>
        <v>704403185.81000006</v>
      </c>
      <c r="AF6" s="18">
        <f t="shared" si="2"/>
        <v>711400574.13999999</v>
      </c>
      <c r="AG6" s="18">
        <f t="shared" si="2"/>
        <v>729097880.5999999</v>
      </c>
      <c r="AH6" s="18">
        <f t="shared" si="2"/>
        <v>732246423.09000003</v>
      </c>
      <c r="AI6" s="18">
        <f t="shared" si="2"/>
        <v>542600964.43999994</v>
      </c>
      <c r="AJ6" s="18">
        <f t="shared" si="2"/>
        <v>611508366.9799999</v>
      </c>
      <c r="AK6" s="18">
        <f t="shared" si="2"/>
        <v>151881412.73000002</v>
      </c>
      <c r="AL6" s="18">
        <f t="shared" si="2"/>
        <v>882770082.96000016</v>
      </c>
      <c r="AM6" s="19">
        <f>SUM(G6:AL6)</f>
        <v>18575555843.459995</v>
      </c>
    </row>
    <row r="7" spans="1:39" ht="15.75" thickTop="1" x14ac:dyDescent="0.25">
      <c r="A7" s="10"/>
      <c r="B7" s="10"/>
      <c r="C7" s="10"/>
      <c r="D7" s="10"/>
      <c r="E7" s="10"/>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1"/>
    </row>
    <row r="8" spans="1:39" x14ac:dyDescent="0.25">
      <c r="A8" s="10" t="s">
        <v>42</v>
      </c>
      <c r="B8" s="10"/>
      <c r="C8" s="10"/>
      <c r="D8" s="10"/>
      <c r="E8" s="10"/>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1"/>
    </row>
    <row r="9" spans="1:39" x14ac:dyDescent="0.25">
      <c r="A9" s="12" t="s">
        <v>38</v>
      </c>
      <c r="B9" s="13">
        <f>SUM(G9:X9)</f>
        <v>311151191.43000007</v>
      </c>
      <c r="C9" s="13">
        <f>SUM(Y9:AJ9)</f>
        <v>847934442.58000004</v>
      </c>
      <c r="D9" s="13">
        <f>SUM(AK9:AL9)</f>
        <v>151721304.02000001</v>
      </c>
      <c r="E9" s="14">
        <f>SUM(B9:D9)</f>
        <v>1310806938.0300002</v>
      </c>
      <c r="G9" s="15">
        <f>'[1]TAX91-92'!$N$174</f>
        <v>3448289.9499999997</v>
      </c>
      <c r="H9" s="15">
        <f>'[2]TAX92-93'!$N$174</f>
        <v>9689640.7100000009</v>
      </c>
      <c r="I9" s="15">
        <f>'[3]TAX93-94'!$N$174</f>
        <v>14306182.66</v>
      </c>
      <c r="J9" s="15">
        <f>'[4]TAX94-95'!$N$174</f>
        <v>14744770.43</v>
      </c>
      <c r="K9" s="15">
        <f>'[5]TAX95-96'!$N$178</f>
        <v>15046861.610000001</v>
      </c>
      <c r="L9" s="15">
        <f>'[6]TAX96-97'!$N$178</f>
        <v>14263760.940000001</v>
      </c>
      <c r="M9" s="15">
        <f>'[7]TAX97-98'!$K$182</f>
        <v>10755236.030000001</v>
      </c>
      <c r="N9" s="15">
        <f>'[8]TAX98-99'!$N$220</f>
        <v>17053650.630000003</v>
      </c>
      <c r="O9" s="15">
        <f>'[9]TAX99-00'!$N$238</f>
        <v>18101378.780000001</v>
      </c>
      <c r="P9" s="15">
        <f>'[10]TAX00-01'!$N$238</f>
        <v>18632179.16</v>
      </c>
      <c r="Q9" s="15">
        <f>'[11]TAX01-02'!$N$238</f>
        <v>19594100.470000003</v>
      </c>
      <c r="R9" s="15">
        <f>'[12]TAX02-03'!$N$238</f>
        <v>19414425.710000001</v>
      </c>
      <c r="S9" s="15">
        <f>'[13]TAX03-04'!$O$256</f>
        <v>20424781.68</v>
      </c>
      <c r="T9" s="15">
        <f>'[14]TAX04-05'!$O$256</f>
        <v>21862571.309999999</v>
      </c>
      <c r="U9" s="15">
        <f>'[15]TAX05-06'!$O$256</f>
        <v>21835292.649999999</v>
      </c>
      <c r="V9" s="15">
        <f>'[16]TAX06-07'!$O$256</f>
        <v>23315716.469999999</v>
      </c>
      <c r="W9" s="15">
        <f>'[17]TAX07-08'!$O$256</f>
        <v>23936346.699999999</v>
      </c>
      <c r="X9" s="15">
        <f>'[18]TAX08-09'!$O$256</f>
        <v>24726005.539999999</v>
      </c>
      <c r="Y9" s="15">
        <f>'[19]TAX09-10'!$O$286</f>
        <v>62059404.949999996</v>
      </c>
      <c r="Z9" s="15">
        <f>'[20]TAX10-11'!$O$286</f>
        <v>61310309.219999999</v>
      </c>
      <c r="AA9" s="15">
        <f>'[21]TAX11-12'!$O$286</f>
        <v>64123369.420000002</v>
      </c>
      <c r="AB9" s="15">
        <f>'[22]TAX12-13'!$O$286</f>
        <v>66116317.299999997</v>
      </c>
      <c r="AC9" s="15">
        <f>'[23]TAX13-14'!$O$286</f>
        <v>67149131.950000003</v>
      </c>
      <c r="AD9" s="15">
        <f>'[24]TAX14-15'!$O$286</f>
        <v>74749964.099999994</v>
      </c>
      <c r="AE9" s="15">
        <f>'[25]TAX15-16'!$O$286</f>
        <v>82708506.350000009</v>
      </c>
      <c r="AF9" s="15">
        <f>'[26]TAX16-17'!$O$286</f>
        <v>86844059.629999995</v>
      </c>
      <c r="AG9" s="15">
        <f>'[27]TAX17-18'!$O$286</f>
        <v>94036451.720000014</v>
      </c>
      <c r="AH9" s="15">
        <f>'[28]TAX18-19'!$O$286</f>
        <v>93067603.25</v>
      </c>
      <c r="AI9" s="15">
        <f>'[29]TAX19-20'!$O$286</f>
        <v>65286812.969999991</v>
      </c>
      <c r="AJ9" s="15">
        <f>SUM('[30]TAX20-21'!$C$370+'[30]TAX20-21'!$D$370+'[30]TAX20-21'!$E$370+'[30]TAX20-21'!$F$370+'[30]TAX20-21'!$G$370+'[30]TAX20-21'!$H$370+'[30]TAX20-21'!$I$370+'[30]TAX20-21'!$J$370+'[30]TAX20-21'!$K$370+'[30]TAX20-21'!$L$370)</f>
        <v>30482511.719999999</v>
      </c>
      <c r="AK9" s="15">
        <f>SUM('[30]TAX20-21'!$M$370+'[30]TAX20-21'!$N$370)</f>
        <v>19834263.380000003</v>
      </c>
      <c r="AL9" s="15">
        <f>'[31]TAX21-22'!$O$370</f>
        <v>131887040.64</v>
      </c>
      <c r="AM9" s="16">
        <f>SUM(G9:AL9)</f>
        <v>1310806938.0300004</v>
      </c>
    </row>
    <row r="10" spans="1:39" x14ac:dyDescent="0.25">
      <c r="A10" s="12" t="s">
        <v>39</v>
      </c>
      <c r="B10" s="13">
        <f t="shared" ref="B10:B11" si="3">SUM(G10:X10)</f>
        <v>69961410.389999986</v>
      </c>
      <c r="C10" s="13">
        <f>SUM(Y10:AJ10)</f>
        <v>45201469.390000001</v>
      </c>
      <c r="D10" s="13">
        <f>SUM(AK10:AL10)</f>
        <v>2822206.98</v>
      </c>
      <c r="E10" s="14">
        <f>SUM(B10:D10)</f>
        <v>117985086.75999999</v>
      </c>
      <c r="G10" s="15">
        <f>'[1]TAX91-92'!$N$238</f>
        <v>8012145.3499999996</v>
      </c>
      <c r="H10" s="15">
        <f>'[2]TAX92-93'!$N$238</f>
        <v>8510665.3000000007</v>
      </c>
      <c r="I10" s="15">
        <f>'[3]TAX93-94'!$N$238</f>
        <v>5759094.2699999996</v>
      </c>
      <c r="J10" s="15">
        <f>'[4]TAX94-95'!$N$238</f>
        <v>7737531.6799999997</v>
      </c>
      <c r="K10" s="15">
        <f>'[5]TAX95-96'!$N$244</f>
        <v>6505717.7999999998</v>
      </c>
      <c r="L10" s="15">
        <f>'[6]TAX96-97'!$N$244</f>
        <v>5179552.6900000004</v>
      </c>
      <c r="M10" s="15">
        <f>'[7]TAX97-98'!$K$250</f>
        <v>3309272.75</v>
      </c>
      <c r="N10" s="15">
        <f>'[8]TAX98-99'!$N$304</f>
        <v>3331230.5799999996</v>
      </c>
      <c r="O10" s="15">
        <f>'[9]TAX99-00'!$N$328</f>
        <v>2416077.5500000003</v>
      </c>
      <c r="P10" s="15">
        <f>'[10]TAX00-01'!$N$328</f>
        <v>1627000.96</v>
      </c>
      <c r="Q10" s="15">
        <f>'[11]TAX01-02'!$N$328</f>
        <v>1315939.6100000001</v>
      </c>
      <c r="R10" s="15">
        <f>'[12]TAX02-03'!$N$328</f>
        <v>1370401.62</v>
      </c>
      <c r="S10" s="15">
        <f>'[13]TAX03-04'!$O$352</f>
        <v>1767593.6</v>
      </c>
      <c r="T10" s="15">
        <f>'[14]TAX04-05'!$O$352</f>
        <v>2640075.41</v>
      </c>
      <c r="U10" s="15">
        <f>'[15]TAX05-06'!$O$352</f>
        <v>2724877.06</v>
      </c>
      <c r="V10" s="15">
        <f>'[16]TAX06-07'!$O$352</f>
        <v>2785513.4699999997</v>
      </c>
      <c r="W10" s="15">
        <f>'[17]TAX07-08'!$O$352</f>
        <v>2645282.6399999997</v>
      </c>
      <c r="X10" s="15">
        <f>'[18]TAX08-09'!$O$352</f>
        <v>2323438.0499999998</v>
      </c>
      <c r="Y10" s="15">
        <f>'[19]TAX09-10'!$O$394</f>
        <v>5008403.32</v>
      </c>
      <c r="Z10" s="15">
        <f>'[20]TAX10-11'!$O$394</f>
        <v>4528531.71</v>
      </c>
      <c r="AA10" s="15">
        <f>'[21]TAX11-12'!$O$394</f>
        <v>4670442.3899999997</v>
      </c>
      <c r="AB10" s="15">
        <f>'[22]TAX12-13'!$O$394</f>
        <v>4543570.76</v>
      </c>
      <c r="AC10" s="15">
        <f>'[23]TAX13-14'!$O$394</f>
        <v>4130936.39</v>
      </c>
      <c r="AD10" s="15">
        <f>'[24]TAX14-15'!$O$394</f>
        <v>4096200.5200000005</v>
      </c>
      <c r="AE10" s="15">
        <f>'[25]TAX15-16'!$O$394</f>
        <v>4441600.1399999997</v>
      </c>
      <c r="AF10" s="15">
        <f>'[26]TAX16-17'!$O$394</f>
        <v>3881217.58</v>
      </c>
      <c r="AG10" s="15">
        <f>'[27]TAX17-18'!$O$394</f>
        <v>3497334.4799999995</v>
      </c>
      <c r="AH10" s="15">
        <f>'[28]TAX18-19'!$O$394</f>
        <v>3321815.9499999997</v>
      </c>
      <c r="AI10" s="15">
        <f>'[29]TAX19-20'!$O$394</f>
        <v>2239989.2999999998</v>
      </c>
      <c r="AJ10" s="15">
        <f>SUM('[30]TAX20-21'!$C$520+'[30]TAX20-21'!$D$520+'[30]TAX20-21'!$E$520+'[30]TAX20-21'!$F$520+'[30]TAX20-21'!$G$520+'[30]TAX20-21'!$H$520+'[30]TAX20-21'!$I$520+'[30]TAX20-21'!$J$520+'[30]TAX20-21'!$K$520+'[30]TAX20-21'!$L$520)</f>
        <v>841426.85</v>
      </c>
      <c r="AK10" s="15">
        <f>SUM('[30]TAX20-21'!$M$520+'[30]TAX20-21'!$N$520)</f>
        <v>372406.36</v>
      </c>
      <c r="AL10" s="15">
        <f>'[31]TAX21-22'!$O$520</f>
        <v>2449800.62</v>
      </c>
      <c r="AM10" s="16">
        <f t="shared" ref="AM10:AM11" si="4">SUM(G10:AL10)</f>
        <v>117985086.75999998</v>
      </c>
    </row>
    <row r="11" spans="1:39" x14ac:dyDescent="0.25">
      <c r="A11" s="12" t="s">
        <v>40</v>
      </c>
      <c r="B11" s="13">
        <f t="shared" si="3"/>
        <v>88203054.430000007</v>
      </c>
      <c r="C11" s="13">
        <f>SUM(Y11:AJ11)</f>
        <v>115971137.57999997</v>
      </c>
      <c r="D11" s="13">
        <f>SUM(AK11:AL11)</f>
        <v>12995215.670000002</v>
      </c>
      <c r="E11" s="14">
        <f>SUM(B11:D11)</f>
        <v>217169407.68000001</v>
      </c>
      <c r="G11" s="15">
        <f>SUM('[1]TAX91-92'!$B$110+'[1]TAX91-92'!$C$110+'[1]TAX91-92'!$D$110+'[1]TAX91-92'!$E$110+'[1]TAX91-92'!$F$110+'[1]TAX91-92'!$G$110+'[1]TAX91-92'!$H$110+'[1]TAX91-92'!$I$110+'[1]TAX91-92'!$J$110+'[1]TAX91-92'!$K$110+'[1]TAX91-92'!$L$110+'[1]TAX91-92'!$M$110)</f>
        <v>3761841.4299999992</v>
      </c>
      <c r="H11" s="15">
        <f>'[2]TAX92-93'!$N$110</f>
        <v>5616764.8300000001</v>
      </c>
      <c r="I11" s="15">
        <f>'[3]TAX93-94'!$N$110</f>
        <v>6041032.4199999999</v>
      </c>
      <c r="J11" s="15">
        <f>'[4]TAX94-95'!$N$110</f>
        <v>6654662.1699999999</v>
      </c>
      <c r="K11" s="15">
        <f>'[5]TAX95-96'!$N$112</f>
        <v>6521457.2100000009</v>
      </c>
      <c r="L11" s="15">
        <f>'[6]TAX96-97'!$N$112</f>
        <v>5976311.1000000006</v>
      </c>
      <c r="M11" s="15">
        <f>'[7]TAX97-98'!$K$114</f>
        <v>3904756.09</v>
      </c>
      <c r="N11" s="15">
        <f>'[8]TAX98-99'!$N$136</f>
        <v>5435041.3000000007</v>
      </c>
      <c r="O11" s="15">
        <f>'[9]TAX99-00'!$N$148</f>
        <v>5344339.3499999996</v>
      </c>
      <c r="P11" s="15">
        <f>'[10]TAX00-01'!$N$148</f>
        <v>4664662.0699999994</v>
      </c>
      <c r="Q11" s="15">
        <f>'[11]TAX01-02'!$N$148</f>
        <v>4057075.7600000007</v>
      </c>
      <c r="R11" s="15">
        <f>'[12]TAX02-03'!$N$148</f>
        <v>3671961.1000000006</v>
      </c>
      <c r="S11" s="15">
        <f>'[13]TAX03-04'!$O$160</f>
        <v>4354103.16</v>
      </c>
      <c r="T11" s="15">
        <f>'[14]TAX04-05'!$O$160</f>
        <v>5019239.3899999997</v>
      </c>
      <c r="U11" s="15">
        <f>'[15]TAX05-06'!$O$160</f>
        <v>4585399.87</v>
      </c>
      <c r="V11" s="15">
        <f>'[16]TAX06-07'!$O$160</f>
        <v>4275984.0999999996</v>
      </c>
      <c r="W11" s="15">
        <f>'[17]TAX07-08'!$O$160</f>
        <v>4064435.9</v>
      </c>
      <c r="X11" s="15">
        <f>'[18]TAX08-09'!$O$160</f>
        <v>4253987.18</v>
      </c>
      <c r="Y11" s="15">
        <f>'[19]TAX09-10'!$O$178</f>
        <v>10192131.559999999</v>
      </c>
      <c r="Z11" s="15">
        <f>'[20]TAX10-11'!$O$178</f>
        <v>9770352.5600000005</v>
      </c>
      <c r="AA11" s="15">
        <f>'[21]TAX11-12'!$O$178</f>
        <v>9917984.7400000002</v>
      </c>
      <c r="AB11" s="15">
        <f>'[22]TAX12-13'!$O$178</f>
        <v>10305745.099999998</v>
      </c>
      <c r="AC11" s="15">
        <f>'[23]TAX13-14'!$O$178</f>
        <v>9929651.379999999</v>
      </c>
      <c r="AD11" s="15">
        <f>'[24]TAX14-15'!$O$178</f>
        <v>10661059.979999999</v>
      </c>
      <c r="AE11" s="15">
        <f>'[25]TAX15-16'!$O$178</f>
        <v>11151894.140000001</v>
      </c>
      <c r="AF11" s="15">
        <f>'[26]TAX16-17'!$O$178</f>
        <v>11284540.810000001</v>
      </c>
      <c r="AG11" s="15">
        <f>'[27]TAX17-18'!$O$178</f>
        <v>11976997.630000001</v>
      </c>
      <c r="AH11" s="15">
        <f>'[28]TAX18-19'!$O$178</f>
        <v>11683583.01</v>
      </c>
      <c r="AI11" s="15">
        <f>'[29]TAX19-20'!$O$178</f>
        <v>7568326.46</v>
      </c>
      <c r="AJ11" s="15">
        <f>SUM('[30]TAX20-21'!$C$220+'[30]TAX20-21'!$D$220+'[30]TAX20-21'!$E$220+'[30]TAX20-21'!$F$220+'[30]TAX20-21'!$G$220+'[30]TAX20-21'!$H$220+'[30]TAX20-21'!$I$220+'[30]TAX20-21'!$J$220+'[30]TAX20-21'!$K$220+'[30]TAX20-21'!$L$220)</f>
        <v>1528870.21</v>
      </c>
      <c r="AK11" s="15">
        <f>SUM('[30]TAX20-21'!$M$220+'[30]TAX20-21'!$N$220)</f>
        <v>1781075.4</v>
      </c>
      <c r="AL11" s="15">
        <f>'[31]TAX21-22'!$O$220</f>
        <v>11214140.270000001</v>
      </c>
      <c r="AM11" s="16">
        <f t="shared" si="4"/>
        <v>217169407.68000001</v>
      </c>
    </row>
    <row r="12" spans="1:39" ht="15.75" thickBot="1" x14ac:dyDescent="0.3">
      <c r="A12" s="12" t="s">
        <v>43</v>
      </c>
      <c r="B12" s="17">
        <f>SUM(B9+B10+B11)</f>
        <v>469315656.25000006</v>
      </c>
      <c r="C12" s="17">
        <f>SUM(C9+C10+C11)</f>
        <v>1009107049.55</v>
      </c>
      <c r="D12" s="17">
        <f>SUM(D9+D10+D11)</f>
        <v>167538726.67000002</v>
      </c>
      <c r="E12" s="17">
        <f>SUM(B12:D12)</f>
        <v>1645961432.47</v>
      </c>
      <c r="G12" s="18">
        <f t="shared" ref="G12:AL12" si="5">SUM(G9:G11)</f>
        <v>15222276.729999999</v>
      </c>
      <c r="H12" s="18">
        <f t="shared" si="5"/>
        <v>23817070.840000004</v>
      </c>
      <c r="I12" s="18">
        <f t="shared" si="5"/>
        <v>26106309.350000001</v>
      </c>
      <c r="J12" s="18">
        <f t="shared" si="5"/>
        <v>29136964.280000001</v>
      </c>
      <c r="K12" s="18">
        <f t="shared" si="5"/>
        <v>28074036.620000001</v>
      </c>
      <c r="L12" s="18">
        <f t="shared" si="5"/>
        <v>25419624.730000004</v>
      </c>
      <c r="M12" s="18">
        <f t="shared" si="5"/>
        <v>17969264.870000001</v>
      </c>
      <c r="N12" s="18">
        <f t="shared" si="5"/>
        <v>25819922.510000002</v>
      </c>
      <c r="O12" s="18">
        <f t="shared" si="5"/>
        <v>25861795.68</v>
      </c>
      <c r="P12" s="18">
        <f t="shared" si="5"/>
        <v>24923842.190000001</v>
      </c>
      <c r="Q12" s="18">
        <f t="shared" si="5"/>
        <v>24967115.840000004</v>
      </c>
      <c r="R12" s="18">
        <f t="shared" si="5"/>
        <v>24456788.430000003</v>
      </c>
      <c r="S12" s="18">
        <f t="shared" si="5"/>
        <v>26546478.440000001</v>
      </c>
      <c r="T12" s="18">
        <f t="shared" si="5"/>
        <v>29521886.109999999</v>
      </c>
      <c r="U12" s="18">
        <f t="shared" si="5"/>
        <v>29145569.579999998</v>
      </c>
      <c r="V12" s="18">
        <f t="shared" si="5"/>
        <v>30377214.039999999</v>
      </c>
      <c r="W12" s="18">
        <f t="shared" si="5"/>
        <v>30646065.239999998</v>
      </c>
      <c r="X12" s="18">
        <f t="shared" si="5"/>
        <v>31303430.77</v>
      </c>
      <c r="Y12" s="18">
        <f t="shared" si="5"/>
        <v>77259939.829999998</v>
      </c>
      <c r="Z12" s="18">
        <f t="shared" si="5"/>
        <v>75609193.489999995</v>
      </c>
      <c r="AA12" s="18">
        <f t="shared" si="5"/>
        <v>78711796.549999997</v>
      </c>
      <c r="AB12" s="18">
        <f t="shared" si="5"/>
        <v>80965633.159999996</v>
      </c>
      <c r="AC12" s="18">
        <f t="shared" si="5"/>
        <v>81209719.719999999</v>
      </c>
      <c r="AD12" s="18">
        <f t="shared" si="5"/>
        <v>89507224.599999994</v>
      </c>
      <c r="AE12" s="18">
        <f t="shared" si="5"/>
        <v>98302000.63000001</v>
      </c>
      <c r="AF12" s="18">
        <f t="shared" si="5"/>
        <v>102009818.02</v>
      </c>
      <c r="AG12" s="18">
        <f t="shared" si="5"/>
        <v>109510783.83000001</v>
      </c>
      <c r="AH12" s="18">
        <f t="shared" si="5"/>
        <v>108073002.21000001</v>
      </c>
      <c r="AI12" s="18">
        <f t="shared" si="5"/>
        <v>75095128.729999989</v>
      </c>
      <c r="AJ12" s="18">
        <f t="shared" si="5"/>
        <v>32852808.780000001</v>
      </c>
      <c r="AK12" s="18">
        <f t="shared" si="5"/>
        <v>21987745.140000001</v>
      </c>
      <c r="AL12" s="18">
        <f t="shared" si="5"/>
        <v>145550981.53</v>
      </c>
      <c r="AM12" s="19">
        <f>SUM(G12:AL12)</f>
        <v>1645961432.47</v>
      </c>
    </row>
    <row r="13" spans="1:39" ht="15.75" thickTop="1" x14ac:dyDescent="0.25">
      <c r="A13" s="12"/>
      <c r="B13" s="10"/>
      <c r="C13" s="10"/>
      <c r="D13" s="10"/>
      <c r="E13" s="14"/>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1"/>
    </row>
    <row r="14" spans="1:39" x14ac:dyDescent="0.25">
      <c r="A14" s="10" t="s">
        <v>44</v>
      </c>
      <c r="B14" s="10"/>
      <c r="C14" s="20"/>
      <c r="D14" s="10"/>
      <c r="E14" s="14"/>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1"/>
    </row>
    <row r="15" spans="1:39" x14ac:dyDescent="0.25">
      <c r="A15" s="12" t="s">
        <v>38</v>
      </c>
      <c r="B15" s="13">
        <f>SUM(G15:X15)</f>
        <v>0</v>
      </c>
      <c r="C15" s="13">
        <f>SUM(Y15:AJ15)</f>
        <v>0</v>
      </c>
      <c r="D15" s="13">
        <f>SUM(AK15:AL15)</f>
        <v>174996.85</v>
      </c>
      <c r="E15" s="14">
        <f>SUM(B15:D15)</f>
        <v>174996.85</v>
      </c>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15">
        <f>'[30]TAX20-21'!$O$433</f>
        <v>-857.60999999999967</v>
      </c>
      <c r="AL15" s="15">
        <f>'[31]TAX21-22'!$O$433</f>
        <v>175854.46</v>
      </c>
      <c r="AM15" s="16">
        <f>SUM(G15:AL15)</f>
        <v>174996.85</v>
      </c>
    </row>
    <row r="16" spans="1:39" x14ac:dyDescent="0.25">
      <c r="A16" s="12" t="s">
        <v>39</v>
      </c>
      <c r="B16" s="13">
        <f t="shared" ref="B16:B17" si="6">SUM(G16:X16)</f>
        <v>0</v>
      </c>
      <c r="C16" s="13">
        <f>SUM(Y16:AJ16)</f>
        <v>0</v>
      </c>
      <c r="D16" s="13">
        <f>SUM(AK16:AL16)</f>
        <v>6783.9600000000028</v>
      </c>
      <c r="E16" s="14">
        <f>SUM(B16:D16)</f>
        <v>6783.9600000000028</v>
      </c>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15">
        <f>SUM('[30]TAX20-21'!$O$583)</f>
        <v>409.02</v>
      </c>
      <c r="AL16" s="15">
        <f>'[31]TAX21-22'!$O$583</f>
        <v>6374.9400000000023</v>
      </c>
      <c r="AM16" s="16">
        <f t="shared" ref="AM16:AM18" si="7">SUM(G16:AL16)</f>
        <v>6783.9600000000028</v>
      </c>
    </row>
    <row r="17" spans="1:39" x14ac:dyDescent="0.25">
      <c r="A17" s="12" t="s">
        <v>40</v>
      </c>
      <c r="B17" s="13">
        <f t="shared" si="6"/>
        <v>0</v>
      </c>
      <c r="C17" s="13">
        <f>SUM(Y17:AJ17)</f>
        <v>0</v>
      </c>
      <c r="D17" s="13">
        <f>SUM(AK17:AL17)</f>
        <v>18165.059999999998</v>
      </c>
      <c r="E17" s="14">
        <f>SUM(B17:D17)</f>
        <v>18165.059999999998</v>
      </c>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15">
        <f>SUM('[30]TAX20-21'!$O$283)</f>
        <v>2948.58</v>
      </c>
      <c r="AL17" s="15">
        <f>'[31]TAX21-22'!$O$283</f>
        <v>15216.48</v>
      </c>
      <c r="AM17" s="16">
        <f t="shared" si="7"/>
        <v>18165.059999999998</v>
      </c>
    </row>
    <row r="18" spans="1:39" ht="15.75" thickBot="1" x14ac:dyDescent="0.3">
      <c r="A18" s="12" t="s">
        <v>45</v>
      </c>
      <c r="B18" s="14">
        <f>SUM(B15+B16+B17)</f>
        <v>0</v>
      </c>
      <c r="C18" s="14">
        <f>SUM(C15+C16+C17)</f>
        <v>0</v>
      </c>
      <c r="D18" s="14">
        <f>SUM(D15+D16+D17)</f>
        <v>199945.87</v>
      </c>
      <c r="E18" s="14">
        <f>SUM(E15+E16+E17)</f>
        <v>199945.87</v>
      </c>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18">
        <f>SUM(AK15:AK17)</f>
        <v>2499.9900000000002</v>
      </c>
      <c r="AL18" s="18">
        <f>SUM(AL15:AL17)</f>
        <v>197445.88</v>
      </c>
      <c r="AM18" s="19">
        <f t="shared" si="7"/>
        <v>199945.87</v>
      </c>
    </row>
    <row r="19" spans="1:39" ht="15.75" thickTop="1" x14ac:dyDescent="0.25">
      <c r="A19" s="10"/>
      <c r="B19" s="10"/>
      <c r="C19" s="10"/>
      <c r="D19" s="10"/>
      <c r="E19" s="10"/>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1"/>
    </row>
    <row r="20" spans="1:39" ht="15.75" thickBot="1" x14ac:dyDescent="0.3">
      <c r="A20" s="10" t="s">
        <v>46</v>
      </c>
      <c r="B20" s="17">
        <f>SUM(B18+B12+B6)</f>
        <v>9915227830.0500011</v>
      </c>
      <c r="C20" s="17">
        <f t="shared" ref="C20:E20" si="8">SUM(C18+C12+C6)</f>
        <v>9104099223.5200005</v>
      </c>
      <c r="D20" s="17">
        <f t="shared" si="8"/>
        <v>1202390168.2300003</v>
      </c>
      <c r="E20" s="17">
        <f t="shared" si="8"/>
        <v>20221717221.800003</v>
      </c>
      <c r="G20" s="18">
        <f>SUM(G18+G12+G6)</f>
        <v>155635678.97</v>
      </c>
      <c r="H20" s="18">
        <f t="shared" ref="H20:AM20" si="9">SUM(H18+H12+H6)</f>
        <v>244263200.53</v>
      </c>
      <c r="I20" s="18">
        <f t="shared" si="9"/>
        <v>307583444.04000002</v>
      </c>
      <c r="J20" s="18">
        <f t="shared" si="9"/>
        <v>371444935.08000004</v>
      </c>
      <c r="K20" s="18">
        <f t="shared" si="9"/>
        <v>410149382.06999999</v>
      </c>
      <c r="L20" s="18">
        <f t="shared" si="9"/>
        <v>428028492.96000004</v>
      </c>
      <c r="M20" s="18">
        <f t="shared" si="9"/>
        <v>328725130.48000002</v>
      </c>
      <c r="N20" s="18">
        <f t="shared" si="9"/>
        <v>514066108.78999996</v>
      </c>
      <c r="O20" s="18">
        <f t="shared" si="9"/>
        <v>595346389.43999994</v>
      </c>
      <c r="P20" s="18">
        <f t="shared" si="9"/>
        <v>650540544.6400001</v>
      </c>
      <c r="Q20" s="18">
        <f t="shared" si="9"/>
        <v>707804270.70000005</v>
      </c>
      <c r="R20" s="18">
        <f t="shared" si="9"/>
        <v>707229904.20999992</v>
      </c>
      <c r="S20" s="18">
        <f t="shared" si="9"/>
        <v>711015335.43000007</v>
      </c>
      <c r="T20" s="18">
        <f t="shared" si="9"/>
        <v>743835871.80999994</v>
      </c>
      <c r="U20" s="18">
        <f t="shared" si="9"/>
        <v>765426158.99000013</v>
      </c>
      <c r="V20" s="18">
        <f t="shared" si="9"/>
        <v>798969770.4799999</v>
      </c>
      <c r="W20" s="18">
        <f t="shared" si="9"/>
        <v>773392237.61999989</v>
      </c>
      <c r="X20" s="18">
        <f t="shared" si="9"/>
        <v>701770973.81000006</v>
      </c>
      <c r="Y20" s="18">
        <f t="shared" si="9"/>
        <v>764976870.07000005</v>
      </c>
      <c r="Z20" s="18">
        <f t="shared" si="9"/>
        <v>754115370.96000004</v>
      </c>
      <c r="AA20" s="18">
        <f t="shared" si="9"/>
        <v>759637442.78999996</v>
      </c>
      <c r="AB20" s="18">
        <f t="shared" si="9"/>
        <v>761421032.05000007</v>
      </c>
      <c r="AC20" s="18">
        <f t="shared" si="9"/>
        <v>740646937.16000009</v>
      </c>
      <c r="AD20" s="18">
        <f t="shared" si="9"/>
        <v>766200633.2299999</v>
      </c>
      <c r="AE20" s="18">
        <f t="shared" si="9"/>
        <v>802705186.44000006</v>
      </c>
      <c r="AF20" s="18">
        <f t="shared" si="9"/>
        <v>813410392.15999997</v>
      </c>
      <c r="AG20" s="18">
        <f t="shared" si="9"/>
        <v>838608664.42999995</v>
      </c>
      <c r="AH20" s="18">
        <f t="shared" si="9"/>
        <v>840319425.30000007</v>
      </c>
      <c r="AI20" s="18">
        <f t="shared" si="9"/>
        <v>617696093.16999996</v>
      </c>
      <c r="AJ20" s="18">
        <f t="shared" si="9"/>
        <v>644361175.75999987</v>
      </c>
      <c r="AK20" s="18">
        <f t="shared" si="9"/>
        <v>173871657.86000001</v>
      </c>
      <c r="AL20" s="18">
        <f t="shared" si="9"/>
        <v>1028518510.3700001</v>
      </c>
      <c r="AM20" s="23">
        <f t="shared" si="9"/>
        <v>20221717221.799995</v>
      </c>
    </row>
    <row r="21" spans="1:39" ht="15.75" thickTop="1" x14ac:dyDescent="0.25">
      <c r="A21" s="10"/>
      <c r="B21" s="14"/>
      <c r="C21" s="14"/>
      <c r="D21" s="14"/>
      <c r="E21" s="14"/>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1"/>
    </row>
    <row r="22" spans="1:39" x14ac:dyDescent="0.25">
      <c r="A22" s="10" t="s">
        <v>47</v>
      </c>
      <c r="B22" s="14"/>
      <c r="C22" s="14"/>
      <c r="D22" s="14"/>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1"/>
    </row>
    <row r="23" spans="1:39" x14ac:dyDescent="0.25">
      <c r="A23" s="12" t="s">
        <v>38</v>
      </c>
      <c r="B23" s="13">
        <f>SUM(G23:X23)</f>
        <v>1000243249.9500003</v>
      </c>
      <c r="C23" s="13">
        <f>SUM(Y23:AJ23)</f>
        <v>1086166917.4999998</v>
      </c>
      <c r="D23" s="13">
        <f>SUM(AK23:AL23)</f>
        <v>160240613.69999999</v>
      </c>
      <c r="E23" s="14">
        <f>SUM(B23:D23)</f>
        <v>2246650781.1500001</v>
      </c>
      <c r="G23" s="15">
        <f>'[1]TAX91-92'!$N$189</f>
        <v>5256523.08</v>
      </c>
      <c r="H23" s="15">
        <f>'[2]TAX92-93'!$N$189</f>
        <v>15870073.050000001</v>
      </c>
      <c r="I23" s="15">
        <f>'[3]TAX93-94'!$N$189</f>
        <v>23874757.390000001</v>
      </c>
      <c r="J23" s="15">
        <f>'[4]TAX94-95'!$N$189</f>
        <v>26230919.129999999</v>
      </c>
      <c r="K23" s="15">
        <f>'[5]TAX95-96'!$N$195</f>
        <v>31316259.379999995</v>
      </c>
      <c r="L23" s="15">
        <f>'[6]TAX96-97'!$N$195</f>
        <v>35194507.450000003</v>
      </c>
      <c r="M23" s="15">
        <f>'[7]TAX97-98'!$K$201</f>
        <v>26309974.609999999</v>
      </c>
      <c r="N23" s="15">
        <f>'[8]TAX98-99'!$N$249</f>
        <v>51179103.329999998</v>
      </c>
      <c r="O23" s="15">
        <f>'[9]TAX99-00'!$N$267</f>
        <v>57771058.420000002</v>
      </c>
      <c r="P23" s="15">
        <f>'[10]TAX00-01'!$N$267</f>
        <v>69785045.74000001</v>
      </c>
      <c r="Q23" s="15">
        <f>'[11]TAX01-02'!$N$267</f>
        <v>76708500.560000002</v>
      </c>
      <c r="R23" s="15">
        <f>'[12]TAX02-03'!$N$267</f>
        <v>79921914.060000002</v>
      </c>
      <c r="S23" s="15">
        <f>'[13]TAX03-04'!$O$285</f>
        <v>80575907.579999998</v>
      </c>
      <c r="T23" s="15">
        <f>'[14]TAX04-05'!$O$285</f>
        <v>79321430.800000012</v>
      </c>
      <c r="U23" s="15">
        <f>'[15]TAX05-06'!$O$285</f>
        <v>85717854.829999998</v>
      </c>
      <c r="V23" s="15">
        <f>'[16]TAX06-07'!$O$285</f>
        <v>90196258.800000012</v>
      </c>
      <c r="W23" s="15">
        <f>'[17]TAX07-08'!$O$285</f>
        <v>87649975.709999979</v>
      </c>
      <c r="X23" s="15">
        <f>'[18]TAX08-09'!$O$285</f>
        <v>77363186.030000001</v>
      </c>
      <c r="Y23" s="15">
        <f>'[19]TAX09-10'!$O$321</f>
        <v>90168223.029999986</v>
      </c>
      <c r="Z23" s="15">
        <f>'[20]TAX10-11'!$O$321</f>
        <v>89342035.629999995</v>
      </c>
      <c r="AA23" s="15">
        <f>'[21]TAX11-12'!$O$321</f>
        <v>85653341.080000013</v>
      </c>
      <c r="AB23" s="15">
        <f>'[22]TAX12-13'!$O$321</f>
        <v>86756557.230000004</v>
      </c>
      <c r="AC23" s="15">
        <f>'[23]TAX13-14'!$O$321</f>
        <v>89235686.579999983</v>
      </c>
      <c r="AD23" s="15">
        <f>'[24]TAX14-15'!$O$321</f>
        <v>94053086.589999989</v>
      </c>
      <c r="AE23" s="15">
        <f>'[25]TAX15-16'!$O$321</f>
        <v>98954269.100000009</v>
      </c>
      <c r="AF23" s="15">
        <f>'[26]TAX16-17'!$O$321</f>
        <v>100145910.52</v>
      </c>
      <c r="AG23" s="15">
        <f>'[27]TAX17-18'!$O$321</f>
        <v>105339973.76999998</v>
      </c>
      <c r="AH23" s="15">
        <f>'[28]TAX18-19'!$O$321</f>
        <v>103667491.14</v>
      </c>
      <c r="AI23" s="15">
        <f>'[29]TAX19-20'!$O$321</f>
        <v>69231703.600000009</v>
      </c>
      <c r="AJ23" s="15">
        <f>SUM('[30]TAX20-21'!$C$447+'[30]TAX20-21'!$D$447+'[30]TAX20-21'!$E$447+'[30]TAX20-21'!$F$447+'[30]TAX20-21'!$G$447+'[30]TAX20-21'!$H$447+'[30]TAX20-21'!$I$447+'[30]TAX20-21'!$J$447+'[30]TAX20-21'!$K$447+'[30]TAX20-21'!$L$447)</f>
        <v>73618639.230000004</v>
      </c>
      <c r="AK23" s="15">
        <f>SUM('[30]TAX20-21'!$M$447+'[30]TAX20-21'!$N$447)</f>
        <v>25266363.600000001</v>
      </c>
      <c r="AL23" s="15">
        <f>'[31]TAX21-22'!$O$447</f>
        <v>134974250.09999999</v>
      </c>
      <c r="AM23" s="16">
        <f>SUM(G23:AL23)</f>
        <v>2246650781.1499996</v>
      </c>
    </row>
    <row r="24" spans="1:39" x14ac:dyDescent="0.25">
      <c r="A24" s="12" t="s">
        <v>39</v>
      </c>
      <c r="B24" s="13">
        <f t="shared" ref="B24:B25" si="10">SUM(G24:X24)</f>
        <v>164708840.65000001</v>
      </c>
      <c r="C24" s="13">
        <f>SUM(Y24:AJ24)</f>
        <v>79542580.940000013</v>
      </c>
      <c r="D24" s="13">
        <f>SUM(AK24:AL24)</f>
        <v>11995538.579999998</v>
      </c>
      <c r="E24" s="14">
        <f>SUM(B24:D24)</f>
        <v>256246960.17000002</v>
      </c>
      <c r="G24" s="15">
        <f>'[1]TAX91-92'!$N$253</f>
        <v>7930189.8800000008</v>
      </c>
      <c r="H24" s="15">
        <f>'[2]TAX92-93'!$N$253</f>
        <v>12333531.52</v>
      </c>
      <c r="I24" s="15">
        <f>'[3]TAX93-94'!$N$253</f>
        <v>8829671.4399999995</v>
      </c>
      <c r="J24" s="15">
        <f>'[4]TAX94-95'!$N$253</f>
        <v>10959838.529999999</v>
      </c>
      <c r="K24" s="15">
        <f>'[5]TAX95-96'!$N$261</f>
        <v>11005990.23</v>
      </c>
      <c r="L24" s="15">
        <f>'[6]TAX96-97'!$N$261</f>
        <v>10735594.289999999</v>
      </c>
      <c r="M24" s="15">
        <f>'[7]TAX97-98'!$K$269</f>
        <v>8806160.3900000006</v>
      </c>
      <c r="N24" s="15">
        <f>'[8]TAX98-99'!$N$333</f>
        <v>11120419.220000001</v>
      </c>
      <c r="O24" s="15">
        <f>'[9]TAX99-00'!$N$357</f>
        <v>9261602.1300000008</v>
      </c>
      <c r="P24" s="15">
        <f>'[10]TAX00-01'!$N$357</f>
        <v>8605615.1300000008</v>
      </c>
      <c r="Q24" s="15">
        <f>'[11]TAX01-02'!$N$357</f>
        <v>8003524.3900000006</v>
      </c>
      <c r="R24" s="15">
        <f>'[12]TAX02-03'!$N$357</f>
        <v>6298293.1400000006</v>
      </c>
      <c r="S24" s="15">
        <f>'[13]TAX03-04'!$O$381</f>
        <v>6722846.4300000016</v>
      </c>
      <c r="T24" s="15">
        <f>'[14]TAX04-05'!$O$381</f>
        <v>8518313.25</v>
      </c>
      <c r="U24" s="15">
        <f>'[15]TAX05-06'!$O$381</f>
        <v>8735315.25</v>
      </c>
      <c r="V24" s="15">
        <f>'[16]TAX06-07'!$O$381</f>
        <v>10133059.209999999</v>
      </c>
      <c r="W24" s="15">
        <f>'[17]TAX07-08'!$O$381</f>
        <v>9393199.5299999993</v>
      </c>
      <c r="X24" s="15">
        <f>'[18]TAX08-09'!$O$381</f>
        <v>7315676.6900000004</v>
      </c>
      <c r="Y24" s="15">
        <f>'[19]TAX09-10'!$O$429</f>
        <v>7448458.1100000003</v>
      </c>
      <c r="Z24" s="15">
        <f>'[20]TAX10-11'!$O$429</f>
        <v>5229473.25</v>
      </c>
      <c r="AA24" s="15">
        <f>'[21]TAX11-12'!$O$429</f>
        <v>7116418.2299999995</v>
      </c>
      <c r="AB24" s="15">
        <f>'[22]TAX12-13'!$O$429</f>
        <v>7370346.3500000006</v>
      </c>
      <c r="AC24" s="15">
        <f>'[23]TAX13-14'!$O$429</f>
        <v>6358865.0600000005</v>
      </c>
      <c r="AD24" s="15">
        <f>'[24]TAX14-15'!$O$429</f>
        <v>6190283.2700000005</v>
      </c>
      <c r="AE24" s="15">
        <f>'[25]TAX15-16'!$O$429</f>
        <v>6974895.5499999998</v>
      </c>
      <c r="AF24" s="15">
        <f>'[26]TAX16-17'!$O$429</f>
        <v>5905621.3600000003</v>
      </c>
      <c r="AG24" s="15">
        <f>'[27]TAX17-18'!$O$429</f>
        <v>8186353.5999999996</v>
      </c>
      <c r="AH24" s="15">
        <f>'[28]TAX18-19'!$O$429</f>
        <v>8936207.4000000004</v>
      </c>
      <c r="AI24" s="15">
        <f>'[29]TAX19-20'!$O$429</f>
        <v>3753477.2800000003</v>
      </c>
      <c r="AJ24" s="15">
        <f>SUM('[30]TAX20-21'!$C$597+'[30]TAX20-21'!$D$597+'[30]TAX20-21'!$E$597+'[30]TAX20-21'!$F$597+'[30]TAX20-21'!$G$597+'[30]TAX20-21'!$H$597+'[30]TAX20-21'!$I$597+'[30]TAX20-21'!$J$597+'[30]TAX20-21'!$K$597+'[30]TAX20-21'!$L$597)</f>
        <v>6072181.4799999995</v>
      </c>
      <c r="AK24" s="15">
        <f>SUM('[30]TAX20-21'!$M$597+'[30]TAX20-21'!$N$597)</f>
        <v>2457942.63</v>
      </c>
      <c r="AL24" s="15">
        <f>'[31]TAX21-22'!$O$597</f>
        <v>9537595.9499999993</v>
      </c>
      <c r="AM24" s="16">
        <f t="shared" ref="AM24:AM25" si="11">SUM(G24:AL24)</f>
        <v>256246960.17000002</v>
      </c>
    </row>
    <row r="25" spans="1:39" x14ac:dyDescent="0.25">
      <c r="A25" s="12" t="s">
        <v>40</v>
      </c>
      <c r="B25" s="13">
        <f t="shared" si="10"/>
        <v>177708609.68000001</v>
      </c>
      <c r="C25" s="13">
        <f>SUM(Y25:AJ25)</f>
        <v>120600589.63000001</v>
      </c>
      <c r="D25" s="13">
        <f>SUM(AK25:AL25)</f>
        <v>21904578.799999997</v>
      </c>
      <c r="E25" s="14">
        <f>SUM(B25:D25)</f>
        <v>320213778.11000001</v>
      </c>
      <c r="G25" s="15">
        <f>'[1]TAX91-92'!$N$125</f>
        <v>4539874.8400000008</v>
      </c>
      <c r="H25" s="15">
        <f>'[2]TAX92-93'!$N$125</f>
        <v>8848462.1199999992</v>
      </c>
      <c r="I25" s="15">
        <f>'[3]TAX93-94'!$N$125</f>
        <v>8494360.6799999997</v>
      </c>
      <c r="J25" s="15">
        <f>'[4]TAX94-95'!$N$125</f>
        <v>7980344.6299999999</v>
      </c>
      <c r="K25" s="15">
        <f>'[5]TAX95-96'!$N$129</f>
        <v>9327344</v>
      </c>
      <c r="L25" s="15">
        <f>'[6]TAX96-97'!$N$129</f>
        <v>11173393.229999999</v>
      </c>
      <c r="M25" s="15">
        <f>'[7]TAX97-98'!$K$133</f>
        <v>6249017.75</v>
      </c>
      <c r="N25" s="15">
        <f>'[8]TAX98-99'!$N$165</f>
        <v>11930168.790000001</v>
      </c>
      <c r="O25" s="15">
        <f>'[9]TAX99-00'!$N$177</f>
        <v>9441941.4499999993</v>
      </c>
      <c r="P25" s="15">
        <f>'[10]TAX00-01'!$N$177</f>
        <v>10331400.529999999</v>
      </c>
      <c r="Q25" s="15">
        <f>'[11]TAX01-02'!$N$177</f>
        <v>10960677.969999999</v>
      </c>
      <c r="R25" s="15">
        <f>'[12]TAX02-03'!$N$177</f>
        <v>11230661.530000001</v>
      </c>
      <c r="S25" s="15">
        <f>'[13]TAX03-04'!$O$189</f>
        <v>11248006.760000002</v>
      </c>
      <c r="T25" s="15">
        <f>'[14]TAX04-05'!$O$189</f>
        <v>11238418.899999999</v>
      </c>
      <c r="U25" s="15">
        <f>'[15]TAX05-06'!$O$189</f>
        <v>11678290.050000001</v>
      </c>
      <c r="V25" s="15">
        <f>'[16]TAX06-07'!$O$189</f>
        <v>11675609.35</v>
      </c>
      <c r="W25" s="15">
        <f>'[17]TAX07-08'!$O$189</f>
        <v>11133222.73</v>
      </c>
      <c r="X25" s="15">
        <f>'[18]TAX08-09'!$O$189</f>
        <v>10227414.370000001</v>
      </c>
      <c r="Y25" s="15">
        <f>'[19]TAX09-10'!$O$213</f>
        <v>10051035.25</v>
      </c>
      <c r="Z25" s="15">
        <f>'[20]TAX10-11'!$O$213</f>
        <v>10223369.060000001</v>
      </c>
      <c r="AA25" s="15">
        <f>'[21]TAX11-12'!$O$213</f>
        <v>9345878.9299999997</v>
      </c>
      <c r="AB25" s="15">
        <f>'[22]TAX12-13'!$O$213</f>
        <v>10006647.379999999</v>
      </c>
      <c r="AC25" s="15">
        <f>'[23]TAX13-14'!$O$213</f>
        <v>9283084.2400000002</v>
      </c>
      <c r="AD25" s="15">
        <f>'[24]TAX14-15'!$O$213</f>
        <v>9839718.7799999993</v>
      </c>
      <c r="AE25" s="15">
        <f>'[25]TAX15-16'!$O$213</f>
        <v>10357939.83</v>
      </c>
      <c r="AF25" s="15">
        <f>'[26]TAX16-17'!$O$213</f>
        <v>11349433.460000001</v>
      </c>
      <c r="AG25" s="15">
        <f>'[27]TAX17-18'!$O$213</f>
        <v>11746003.25</v>
      </c>
      <c r="AH25" s="15">
        <f>'[28]TAX18-19'!$O$213</f>
        <v>12396425.960000001</v>
      </c>
      <c r="AI25" s="15">
        <f>'[29]TAX19-20'!$O$213</f>
        <v>7348803.6099999994</v>
      </c>
      <c r="AJ25" s="15">
        <f>SUM('[30]TAX20-21'!$C$297+'[30]TAX20-21'!$D$297+'[30]TAX20-21'!$E$297+'[30]TAX20-21'!$F$297+'[30]TAX20-21'!$G$297+'[30]TAX20-21'!$H$297+'[30]TAX20-21'!$I$297+'[30]TAX20-21'!$J$297+'[30]TAX20-21'!$K$297+'[30]TAX20-21'!$L$297)</f>
        <v>8652249.8800000008</v>
      </c>
      <c r="AK25" s="15">
        <f>SUM('[30]TAX20-21'!$M$297+'[30]TAX20-21'!$N$297)</f>
        <v>4412685.26</v>
      </c>
      <c r="AL25" s="15">
        <f>'[31]TAX21-22'!$O$297</f>
        <v>17491893.539999999</v>
      </c>
      <c r="AM25" s="16">
        <f t="shared" si="11"/>
        <v>320213778.11000001</v>
      </c>
    </row>
    <row r="26" spans="1:39" ht="15.75" thickBot="1" x14ac:dyDescent="0.3">
      <c r="A26" s="12" t="s">
        <v>48</v>
      </c>
      <c r="B26" s="18">
        <f>SUM(B23:B25)</f>
        <v>1342660700.2800004</v>
      </c>
      <c r="C26" s="18">
        <f>SUM(C23:C25)</f>
        <v>1286310088.0699999</v>
      </c>
      <c r="D26" s="18">
        <f>SUM(D23:D25)</f>
        <v>194140731.07999998</v>
      </c>
      <c r="E26" s="18">
        <f>SUM(B26:D26)</f>
        <v>2823111519.4300003</v>
      </c>
      <c r="G26" s="18">
        <f>SUM(G23:G25)</f>
        <v>17726587.800000001</v>
      </c>
      <c r="H26" s="18">
        <f t="shared" ref="H26:AM26" si="12">SUM(H23:H25)</f>
        <v>37052066.689999998</v>
      </c>
      <c r="I26" s="18">
        <f t="shared" si="12"/>
        <v>41198789.509999998</v>
      </c>
      <c r="J26" s="18">
        <f t="shared" si="12"/>
        <v>45171102.289999999</v>
      </c>
      <c r="K26" s="18">
        <f t="shared" si="12"/>
        <v>51649593.609999999</v>
      </c>
      <c r="L26" s="18">
        <f t="shared" si="12"/>
        <v>57103494.969999999</v>
      </c>
      <c r="M26" s="18">
        <f t="shared" si="12"/>
        <v>41365152.75</v>
      </c>
      <c r="N26" s="18">
        <f t="shared" si="12"/>
        <v>74229691.340000004</v>
      </c>
      <c r="O26" s="18">
        <f t="shared" si="12"/>
        <v>76474602</v>
      </c>
      <c r="P26" s="18">
        <f t="shared" si="12"/>
        <v>88722061.400000006</v>
      </c>
      <c r="Q26" s="18">
        <f t="shared" si="12"/>
        <v>95672702.920000002</v>
      </c>
      <c r="R26" s="18">
        <f t="shared" si="12"/>
        <v>97450868.730000004</v>
      </c>
      <c r="S26" s="18">
        <f t="shared" si="12"/>
        <v>98546760.770000011</v>
      </c>
      <c r="T26" s="18">
        <f t="shared" si="12"/>
        <v>99078162.950000018</v>
      </c>
      <c r="U26" s="18">
        <f t="shared" si="12"/>
        <v>106131460.13</v>
      </c>
      <c r="V26" s="18">
        <f t="shared" si="12"/>
        <v>112004927.36</v>
      </c>
      <c r="W26" s="18">
        <f t="shared" si="12"/>
        <v>108176397.96999998</v>
      </c>
      <c r="X26" s="18">
        <f t="shared" si="12"/>
        <v>94906277.090000004</v>
      </c>
      <c r="Y26" s="18">
        <f t="shared" si="12"/>
        <v>107667716.38999999</v>
      </c>
      <c r="Z26" s="18">
        <f t="shared" si="12"/>
        <v>104794877.94</v>
      </c>
      <c r="AA26" s="18">
        <f t="shared" si="12"/>
        <v>102115638.24000001</v>
      </c>
      <c r="AB26" s="18">
        <f t="shared" si="12"/>
        <v>104133550.95999999</v>
      </c>
      <c r="AC26" s="18">
        <f t="shared" si="12"/>
        <v>104877635.87999998</v>
      </c>
      <c r="AD26" s="18">
        <f t="shared" si="12"/>
        <v>110083088.63999999</v>
      </c>
      <c r="AE26" s="18">
        <f t="shared" si="12"/>
        <v>116287104.48</v>
      </c>
      <c r="AF26" s="18">
        <f t="shared" si="12"/>
        <v>117400965.34</v>
      </c>
      <c r="AG26" s="18">
        <f t="shared" si="12"/>
        <v>125272330.61999997</v>
      </c>
      <c r="AH26" s="18">
        <f t="shared" si="12"/>
        <v>125000124.5</v>
      </c>
      <c r="AI26" s="18">
        <f t="shared" si="12"/>
        <v>80333984.49000001</v>
      </c>
      <c r="AJ26" s="18">
        <f t="shared" si="12"/>
        <v>88343070.590000004</v>
      </c>
      <c r="AK26" s="18">
        <f t="shared" si="12"/>
        <v>32136991.490000002</v>
      </c>
      <c r="AL26" s="18">
        <f t="shared" si="12"/>
        <v>162003739.58999997</v>
      </c>
      <c r="AM26" s="23">
        <f t="shared" si="12"/>
        <v>2823111519.4299998</v>
      </c>
    </row>
    <row r="27" spans="1:39" ht="15.75" thickTop="1" x14ac:dyDescent="0.25">
      <c r="A27" s="12"/>
      <c r="B27" s="15"/>
      <c r="C27" s="15"/>
      <c r="D27" s="15"/>
      <c r="E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1"/>
    </row>
    <row r="28" spans="1:39" ht="15.75" thickBot="1" x14ac:dyDescent="0.3">
      <c r="A28" s="10" t="s">
        <v>49</v>
      </c>
      <c r="B28" s="13">
        <f t="shared" ref="B28:B31" si="13">SUM(G28:X28)</f>
        <v>9915228830.0299988</v>
      </c>
      <c r="C28" s="13">
        <f>SUM(Y28:AJ28)</f>
        <v>9104099223.1200008</v>
      </c>
      <c r="D28" s="13">
        <f>SUM(AK28:AL28)</f>
        <v>1202390168.23</v>
      </c>
      <c r="E28" s="14">
        <f>SUM(B28:D28)</f>
        <v>20221718221.380001</v>
      </c>
      <c r="G28" s="15">
        <f>'[1]TAX91-92'!$N$58</f>
        <v>155635678.97</v>
      </c>
      <c r="H28" s="15">
        <f>'[2]TAX92-93'!$N$58</f>
        <v>244263200.53</v>
      </c>
      <c r="I28" s="15">
        <f>'[3]TAX93-94'!$N$58</f>
        <v>307583444.04000002</v>
      </c>
      <c r="J28" s="15">
        <f>'[4]TAX94-95'!$N$58</f>
        <v>371444935.07999998</v>
      </c>
      <c r="K28" s="15">
        <f>'[5]TAX95-96'!$N$60</f>
        <v>410149382.06999999</v>
      </c>
      <c r="L28" s="15">
        <f>'[6]TAX96-97'!$N$60</f>
        <v>428028492.93999994</v>
      </c>
      <c r="M28" s="15">
        <f>'[7]TAX97-98'!$K$62</f>
        <v>328725130.48000008</v>
      </c>
      <c r="N28" s="15">
        <f>'[8]TAX98-99'!$N$78</f>
        <v>514066108.78999996</v>
      </c>
      <c r="O28" s="15">
        <f>'[9]TAX99-00'!$N$84</f>
        <v>595347389.43999982</v>
      </c>
      <c r="P28" s="15">
        <f>'[10]TAX00-01'!$N$84</f>
        <v>650540544.63999999</v>
      </c>
      <c r="Q28" s="15">
        <f>'[11]TAX01-02'!$N$84</f>
        <v>707804270.69999993</v>
      </c>
      <c r="R28" s="15">
        <f>'[12]TAX02-03'!$N$84</f>
        <v>707229904.21000016</v>
      </c>
      <c r="S28" s="15">
        <f>'[13]TAX03-04'!$O$90</f>
        <v>711015335.43000007</v>
      </c>
      <c r="T28" s="15">
        <f>'[14]TAX04-05'!$O$90</f>
        <v>743835871.80999994</v>
      </c>
      <c r="U28" s="15">
        <f>'[15]TAX05-06'!$O$90</f>
        <v>765426158.99000001</v>
      </c>
      <c r="V28" s="15">
        <f>'[16]TAX06-07'!$O$90</f>
        <v>798969770.4799999</v>
      </c>
      <c r="W28" s="15">
        <f>'[17]TAX07-08'!$O$90</f>
        <v>773392237.62</v>
      </c>
      <c r="X28" s="15">
        <f>'[18]TAX08-09'!$O$90</f>
        <v>701770973.81000006</v>
      </c>
      <c r="Y28" s="15">
        <f>'[19]TAX09-10'!$O$102</f>
        <v>764976869.66999996</v>
      </c>
      <c r="Z28" s="15">
        <f>'[20]TAX10-11'!$O$102</f>
        <v>754115370.96000004</v>
      </c>
      <c r="AA28" s="15">
        <f>'[21]TAX11-12'!$O$102</f>
        <v>759637442.79000008</v>
      </c>
      <c r="AB28" s="15">
        <f>'[22]TAX12-13'!$O$102</f>
        <v>761421032.05000007</v>
      </c>
      <c r="AC28" s="15">
        <f>'[23]TAX13-14'!$O$102</f>
        <v>740646937.15999997</v>
      </c>
      <c r="AD28" s="15">
        <f>'[24]TAX14-15'!$O$102</f>
        <v>766200633.23000002</v>
      </c>
      <c r="AE28" s="15">
        <f>'[25]TAX15-16'!$O$102</f>
        <v>802705186.44000006</v>
      </c>
      <c r="AF28" s="15">
        <f>'[26]TAX16-17'!$O$102</f>
        <v>813410392.15999997</v>
      </c>
      <c r="AG28" s="15">
        <f>'[27]TAX17-18'!$O$102</f>
        <v>838608664.43000007</v>
      </c>
      <c r="AH28" s="15">
        <f>'[28]TAX18-19'!$O$102</f>
        <v>840319425.30000019</v>
      </c>
      <c r="AI28" s="15">
        <f>'[29]TAX19-20'!$O$102</f>
        <v>617696093.16999996</v>
      </c>
      <c r="AJ28" s="15">
        <f>SUM('[30]TAX20-21'!$C$144+'[30]TAX20-21'!$D$144+'[30]TAX20-21'!$E$144+'[30]TAX20-21'!$F$144+'[30]TAX20-21'!$G$144+'[30]TAX20-21'!$H$144+'[30]TAX20-21'!$I$144+'[30]TAX20-21'!$J$144+'[30]TAX20-21'!$K$144+'[30]TAX20-21'!$L$144)</f>
        <v>644361175.75999999</v>
      </c>
      <c r="AK28" s="15">
        <f>SUM('[30]TAX20-21'!$M$144+'[30]TAX20-21'!$N$144)</f>
        <v>173871657.86000001</v>
      </c>
      <c r="AL28" s="15">
        <f>'[31]TAX21-22'!$O$144</f>
        <v>1028518510.37</v>
      </c>
      <c r="AM28" s="16">
        <f>SUM(G28:AL28)</f>
        <v>20221718221.379997</v>
      </c>
    </row>
    <row r="29" spans="1:39" ht="15.75" thickBot="1" x14ac:dyDescent="0.3">
      <c r="A29" s="12" t="s">
        <v>50</v>
      </c>
      <c r="B29" s="24">
        <f t="shared" si="13"/>
        <v>999.97999994782731</v>
      </c>
      <c r="C29" s="25">
        <f>SUM(Y29:AJ29)</f>
        <v>-0.39999930514022708</v>
      </c>
      <c r="D29" s="25">
        <f>SUM(AK29:AL29)</f>
        <v>-1.1816018741228618E-7</v>
      </c>
      <c r="E29" s="26">
        <f>SUM(B29:D29)</f>
        <v>999.58000052452689</v>
      </c>
      <c r="G29" s="15">
        <f>G28-G20</f>
        <v>0</v>
      </c>
      <c r="H29" s="15">
        <f t="shared" ref="H29:AJ29" si="14">H28-H3-H4-H5-H9-H10-H11</f>
        <v>9.3132257461547852E-9</v>
      </c>
      <c r="I29" s="15">
        <f t="shared" si="14"/>
        <v>9.3132257461547852E-9</v>
      </c>
      <c r="J29" s="15">
        <f t="shared" si="14"/>
        <v>-1.3038516044616699E-8</v>
      </c>
      <c r="K29" s="15">
        <f t="shared" si="14"/>
        <v>-1.2107193470001221E-8</v>
      </c>
      <c r="L29" s="15">
        <f t="shared" si="14"/>
        <v>-2.0000068470835686E-2</v>
      </c>
      <c r="M29" s="15">
        <f t="shared" si="14"/>
        <v>6.3329935073852539E-8</v>
      </c>
      <c r="N29" s="15">
        <f t="shared" si="14"/>
        <v>1.6763806343078613E-8</v>
      </c>
      <c r="O29" s="15">
        <f t="shared" si="14"/>
        <v>999.99999976716936</v>
      </c>
      <c r="P29" s="15">
        <f t="shared" si="14"/>
        <v>0</v>
      </c>
      <c r="Q29" s="15">
        <f t="shared" si="14"/>
        <v>-8.9406967163085938E-8</v>
      </c>
      <c r="R29" s="15">
        <f t="shared" si="14"/>
        <v>2.1420419216156006E-7</v>
      </c>
      <c r="S29" s="15">
        <f t="shared" si="14"/>
        <v>1.1734664440155029E-7</v>
      </c>
      <c r="T29" s="15">
        <f t="shared" si="14"/>
        <v>-1.3969838619232178E-8</v>
      </c>
      <c r="U29" s="15">
        <f t="shared" si="14"/>
        <v>-4.5634806156158447E-8</v>
      </c>
      <c r="V29" s="15">
        <f t="shared" si="14"/>
        <v>0</v>
      </c>
      <c r="W29" s="15">
        <f t="shared" si="14"/>
        <v>4.0512531995773315E-8</v>
      </c>
      <c r="X29" s="15">
        <f t="shared" si="14"/>
        <v>-4.7497451305389404E-8</v>
      </c>
      <c r="Y29" s="15">
        <f t="shared" si="14"/>
        <v>-0.40000006183981895</v>
      </c>
      <c r="Z29" s="15">
        <f t="shared" si="14"/>
        <v>-6.5192580223083496E-8</v>
      </c>
      <c r="AA29" s="15">
        <f t="shared" si="14"/>
        <v>1.2852251529693604E-7</v>
      </c>
      <c r="AB29" s="15">
        <f t="shared" si="14"/>
        <v>9.1269612312316895E-8</v>
      </c>
      <c r="AC29" s="15">
        <f t="shared" si="14"/>
        <v>-9.3132257461547852E-8</v>
      </c>
      <c r="AD29" s="15">
        <f t="shared" si="14"/>
        <v>1.0617077350616455E-7</v>
      </c>
      <c r="AE29" s="15">
        <f t="shared" si="14"/>
        <v>4.4703483581542969E-8</v>
      </c>
      <c r="AF29" s="15">
        <f t="shared" si="14"/>
        <v>5.9604644775390625E-8</v>
      </c>
      <c r="AG29" s="15">
        <f t="shared" si="14"/>
        <v>1.7695128917694092E-7</v>
      </c>
      <c r="AH29" s="15">
        <f t="shared" si="14"/>
        <v>2.1792948246002197E-7</v>
      </c>
      <c r="AI29" s="15">
        <f t="shared" si="14"/>
        <v>4.2840838432312012E-8</v>
      </c>
      <c r="AJ29" s="15">
        <f t="shared" si="14"/>
        <v>4.7031790018081665E-8</v>
      </c>
      <c r="AK29" s="15">
        <f>AK28-AK3-AK4-AK5-AK9-AK10-AK11-AK15-AK16-AK17</f>
        <v>7.673861546209082E-9</v>
      </c>
      <c r="AL29" s="15">
        <f>AL28-AL3-AL4-AL5-AL9-AL10-AL11-AL15-AL16-AL17</f>
        <v>-1.2583404895849526E-7</v>
      </c>
      <c r="AM29" s="16">
        <f>SUM(G29:AL29)</f>
        <v>999.58000052452689</v>
      </c>
    </row>
    <row r="30" spans="1:39" ht="15.75" thickBot="1" x14ac:dyDescent="0.3">
      <c r="A30" s="10" t="s">
        <v>51</v>
      </c>
      <c r="B30" s="13">
        <f t="shared" si="13"/>
        <v>1342664394.6800001</v>
      </c>
      <c r="C30" s="13">
        <f>SUM(Y30:AJ30)</f>
        <v>1286310088.0700002</v>
      </c>
      <c r="D30" s="13">
        <f>SUM(AK30:AL30)</f>
        <v>194140731.08000001</v>
      </c>
      <c r="E30" s="14">
        <f>SUM(B30:D30)</f>
        <v>2823115213.8299999</v>
      </c>
      <c r="G30" s="15">
        <f>'[1]TAX91-92'!$N$61</f>
        <v>17726587.800000001</v>
      </c>
      <c r="H30" s="15">
        <f>'[2]TAX92-93'!$N$61</f>
        <v>37055761.090000004</v>
      </c>
      <c r="I30" s="15">
        <f>'[3]TAX93-94'!$N$61</f>
        <v>41198789.509999998</v>
      </c>
      <c r="J30" s="15">
        <f>'[4]TAX94-95'!$N$61</f>
        <v>45171102.289999999</v>
      </c>
      <c r="K30" s="15">
        <f>'[5]TAX95-96'!$N$63</f>
        <v>51649593.610000007</v>
      </c>
      <c r="L30" s="15">
        <f>'[6]TAX96-97'!$N$63</f>
        <v>57103494.969999999</v>
      </c>
      <c r="M30" s="15">
        <f>'[7]TAX97-98'!$K$65</f>
        <v>41365152.749999993</v>
      </c>
      <c r="N30" s="15">
        <f>'[8]TAX98-99'!$N$81</f>
        <v>74229691.340000004</v>
      </c>
      <c r="O30" s="15">
        <f>'[9]TAX99-00'!$N$87</f>
        <v>76474602</v>
      </c>
      <c r="P30" s="15">
        <f>'[10]TAX00-01'!$N$87</f>
        <v>88722061.400000006</v>
      </c>
      <c r="Q30" s="15">
        <f>'[11]TAX01-02'!$N$87</f>
        <v>95672702.920000017</v>
      </c>
      <c r="R30" s="15">
        <f>'[12]TAX02-03'!$N$87</f>
        <v>97450868.729999989</v>
      </c>
      <c r="S30" s="15">
        <f>'[13]TAX03-04'!$O$93</f>
        <v>98546760.770000026</v>
      </c>
      <c r="T30" s="15">
        <f>'[14]TAX04-05'!$O$93</f>
        <v>99078162.949999988</v>
      </c>
      <c r="U30" s="15">
        <f>'[15]TAX05-06'!$O$93</f>
        <v>106131460.13000001</v>
      </c>
      <c r="V30" s="15">
        <f>'[16]TAX06-07'!$O$93</f>
        <v>112004927.36</v>
      </c>
      <c r="W30" s="15">
        <f>'[17]TAX07-08'!$O$93</f>
        <v>108176397.97</v>
      </c>
      <c r="X30" s="15">
        <f>'[18]TAX08-09'!$O$93</f>
        <v>94906277.090000004</v>
      </c>
      <c r="Y30" s="15">
        <f>'[19]TAX09-10'!$O$105</f>
        <v>107667716.39000002</v>
      </c>
      <c r="Z30" s="15">
        <f>'[20]TAX10-11'!$O$105</f>
        <v>104794877.94</v>
      </c>
      <c r="AA30" s="15">
        <f>'[21]TAX11-12'!$O$105</f>
        <v>102115638.24000001</v>
      </c>
      <c r="AB30" s="15">
        <f>'[22]TAX12-13'!$O$105</f>
        <v>104133550.95999999</v>
      </c>
      <c r="AC30" s="15">
        <f>'[23]TAX13-14'!$O$105</f>
        <v>104877635.88000001</v>
      </c>
      <c r="AD30" s="15">
        <f>'[24]TAX14-15'!$O$105</f>
        <v>110083088.64</v>
      </c>
      <c r="AE30" s="15">
        <f>'[25]TAX15-16'!$O$105</f>
        <v>116287104.48000002</v>
      </c>
      <c r="AF30" s="15">
        <f>'[26]TAX16-17'!$O$105</f>
        <v>117400965.34</v>
      </c>
      <c r="AG30" s="15">
        <f>'[27]TAX17-18'!$O$105</f>
        <v>125272330.62</v>
      </c>
      <c r="AH30" s="15">
        <f>'[28]TAX18-19'!$O$105</f>
        <v>125000124.5</v>
      </c>
      <c r="AI30" s="15">
        <f>'[29]TAX19-20'!$O$105</f>
        <v>80333984.489999995</v>
      </c>
      <c r="AJ30" s="15">
        <f>SUM('[30]TAX20-21'!$C$147+'[30]TAX20-21'!$D$147+'[30]TAX20-21'!$E$147+'[30]TAX20-21'!$F$147+'[30]TAX20-21'!$G$147+'[30]TAX20-21'!$H$147+'[30]TAX20-21'!$I$147+'[30]TAX20-21'!$J$147+'[30]TAX20-21'!$K$147+'[30]TAX20-21'!$L$147)</f>
        <v>88343070.590000004</v>
      </c>
      <c r="AK30" s="15">
        <f>SUM('[30]TAX20-21'!$M$147+'[30]TAX20-21'!$N$147)</f>
        <v>32136991.489999998</v>
      </c>
      <c r="AL30" s="15">
        <f>'[31]TAX21-22'!$O$147</f>
        <v>162003739.59</v>
      </c>
      <c r="AM30" s="16">
        <f>SUM(G30:AL30)</f>
        <v>2823115213.8300004</v>
      </c>
    </row>
    <row r="31" spans="1:39" ht="15.75" thickBot="1" x14ac:dyDescent="0.3">
      <c r="A31" s="12" t="s">
        <v>52</v>
      </c>
      <c r="B31" s="24">
        <f t="shared" si="13"/>
        <v>-3694.4000000208616</v>
      </c>
      <c r="C31" s="25">
        <f>SUM(Y31:AJ31)</f>
        <v>-1.0430812835693359E-7</v>
      </c>
      <c r="D31" s="25">
        <f>SUM(AK31:AL31)</f>
        <v>-2.6077032089233398E-8</v>
      </c>
      <c r="E31" s="26">
        <f>SUM(B31:D31)</f>
        <v>-3694.4000001512468</v>
      </c>
      <c r="G31" s="15">
        <f>SUM(G26-G30)</f>
        <v>0</v>
      </c>
      <c r="H31" s="15">
        <f>SUM(H26-H30)</f>
        <v>-3694.4000000059605</v>
      </c>
      <c r="I31" s="15">
        <f t="shared" ref="I31:AL31" si="15">SUM(I26-I30)</f>
        <v>0</v>
      </c>
      <c r="J31" s="15">
        <f t="shared" si="15"/>
        <v>0</v>
      </c>
      <c r="K31" s="15">
        <f t="shared" si="15"/>
        <v>-7.4505805969238281E-9</v>
      </c>
      <c r="L31" s="15">
        <f t="shared" si="15"/>
        <v>0</v>
      </c>
      <c r="M31" s="15">
        <f t="shared" si="15"/>
        <v>7.4505805969238281E-9</v>
      </c>
      <c r="N31" s="15">
        <f t="shared" si="15"/>
        <v>0</v>
      </c>
      <c r="O31" s="15">
        <f t="shared" si="15"/>
        <v>0</v>
      </c>
      <c r="P31" s="15">
        <f t="shared" si="15"/>
        <v>0</v>
      </c>
      <c r="Q31" s="15">
        <f t="shared" si="15"/>
        <v>-1.4901161193847656E-8</v>
      </c>
      <c r="R31" s="15">
        <f t="shared" si="15"/>
        <v>1.4901161193847656E-8</v>
      </c>
      <c r="S31" s="15">
        <f t="shared" si="15"/>
        <v>-1.4901161193847656E-8</v>
      </c>
      <c r="T31" s="15">
        <f t="shared" si="15"/>
        <v>2.9802322387695313E-8</v>
      </c>
      <c r="U31" s="15">
        <f t="shared" si="15"/>
        <v>-1.4901161193847656E-8</v>
      </c>
      <c r="V31" s="15">
        <f t="shared" si="15"/>
        <v>0</v>
      </c>
      <c r="W31" s="15">
        <f t="shared" si="15"/>
        <v>-1.4901161193847656E-8</v>
      </c>
      <c r="X31" s="15">
        <f t="shared" si="15"/>
        <v>0</v>
      </c>
      <c r="Y31" s="15">
        <f t="shared" si="15"/>
        <v>-2.9802322387695313E-8</v>
      </c>
      <c r="Z31" s="15">
        <f t="shared" si="15"/>
        <v>0</v>
      </c>
      <c r="AA31" s="15">
        <f t="shared" si="15"/>
        <v>0</v>
      </c>
      <c r="AB31" s="15">
        <f t="shared" si="15"/>
        <v>0</v>
      </c>
      <c r="AC31" s="15">
        <f t="shared" si="15"/>
        <v>-2.9802322387695313E-8</v>
      </c>
      <c r="AD31" s="15">
        <f t="shared" si="15"/>
        <v>-1.4901161193847656E-8</v>
      </c>
      <c r="AE31" s="15">
        <f t="shared" si="15"/>
        <v>-1.4901161193847656E-8</v>
      </c>
      <c r="AF31" s="15">
        <f t="shared" si="15"/>
        <v>0</v>
      </c>
      <c r="AG31" s="15">
        <f t="shared" si="15"/>
        <v>-2.9802322387695313E-8</v>
      </c>
      <c r="AH31" s="15">
        <f t="shared" si="15"/>
        <v>0</v>
      </c>
      <c r="AI31" s="15">
        <f t="shared" si="15"/>
        <v>1.4901161193847656E-8</v>
      </c>
      <c r="AJ31" s="15">
        <f t="shared" si="15"/>
        <v>0</v>
      </c>
      <c r="AK31" s="15">
        <f t="shared" si="15"/>
        <v>3.7252902984619141E-9</v>
      </c>
      <c r="AL31" s="15">
        <f t="shared" si="15"/>
        <v>-2.9802322387695313E-8</v>
      </c>
      <c r="AM31" s="27">
        <f>SUM(G31:AL31)</f>
        <v>-3694.4000001512468</v>
      </c>
    </row>
    <row r="33" spans="1:8" x14ac:dyDescent="0.25">
      <c r="A33" s="10" t="s">
        <v>53</v>
      </c>
      <c r="B33" s="28">
        <f>B6/B$20</f>
        <v>0.95266718382126847</v>
      </c>
      <c r="C33" s="28">
        <f>C6/C$20</f>
        <v>0.88915904530752254</v>
      </c>
      <c r="D33" s="28">
        <f>D6/D$20</f>
        <v>0.86049563862708334</v>
      </c>
      <c r="E33" s="28">
        <f>E6/E$20</f>
        <v>0.91859438245109282</v>
      </c>
      <c r="H33" s="15"/>
    </row>
    <row r="34" spans="1:8" x14ac:dyDescent="0.25">
      <c r="A34" s="10" t="s">
        <v>54</v>
      </c>
      <c r="B34" s="28">
        <f>B12/B$20</f>
        <v>4.7332816178731557E-2</v>
      </c>
      <c r="C34" s="28">
        <f>C12/C$20</f>
        <v>0.1108409546924775</v>
      </c>
      <c r="D34" s="28">
        <f>D12/D$20</f>
        <v>0.1393380710328232</v>
      </c>
      <c r="E34" s="28">
        <f>E12/E$20</f>
        <v>8.1395729868854697E-2</v>
      </c>
      <c r="H34" s="15"/>
    </row>
    <row r="35" spans="1:8" x14ac:dyDescent="0.25">
      <c r="A35" s="10" t="s">
        <v>55</v>
      </c>
      <c r="B35" s="29">
        <f>B18/B$20</f>
        <v>0</v>
      </c>
      <c r="C35" s="29">
        <f>C18/C$20</f>
        <v>0</v>
      </c>
      <c r="D35" s="29">
        <f>D18/D$20</f>
        <v>1.6629034009346056E-4</v>
      </c>
      <c r="E35" s="29">
        <f>E18/E$20</f>
        <v>9.8876800524363256E-6</v>
      </c>
      <c r="H35" s="14"/>
    </row>
    <row r="37" spans="1:8" x14ac:dyDescent="0.25">
      <c r="A37" s="10" t="s">
        <v>56</v>
      </c>
    </row>
    <row r="38" spans="1:8" x14ac:dyDescent="0.25">
      <c r="A38" s="12" t="s">
        <v>57</v>
      </c>
      <c r="B38" s="14">
        <f>B26*B33</f>
        <v>1279108788.1632402</v>
      </c>
      <c r="C38" s="14">
        <f>C26*C33</f>
        <v>1143734249.8777564</v>
      </c>
      <c r="D38" s="14">
        <f>D26*D33</f>
        <v>167057252.37421343</v>
      </c>
      <c r="E38" s="14">
        <f>E26*E33</f>
        <v>2593294382.7813673</v>
      </c>
    </row>
    <row r="39" spans="1:8" x14ac:dyDescent="0.25">
      <c r="A39" s="12" t="s">
        <v>58</v>
      </c>
      <c r="B39" s="14">
        <f>B26*B34</f>
        <v>63551912.116760246</v>
      </c>
      <c r="C39" s="14">
        <f>C26*C34</f>
        <v>142575838.19224361</v>
      </c>
      <c r="D39" s="14">
        <f>D26*D34</f>
        <v>27051194.977589265</v>
      </c>
      <c r="E39" s="14">
        <f>E26*E34</f>
        <v>229789222.62517625</v>
      </c>
    </row>
    <row r="40" spans="1:8" ht="15.75" thickBot="1" x14ac:dyDescent="0.3">
      <c r="A40" s="12" t="s">
        <v>59</v>
      </c>
      <c r="B40" s="14">
        <f>B26*B35</f>
        <v>0</v>
      </c>
      <c r="C40" s="14">
        <f t="shared" ref="C40:E40" si="16">C26*C35</f>
        <v>0</v>
      </c>
      <c r="D40" s="14">
        <f t="shared" si="16"/>
        <v>32283.728197286266</v>
      </c>
      <c r="E40" s="14">
        <f t="shared" si="16"/>
        <v>27914.023456471219</v>
      </c>
    </row>
    <row r="41" spans="1:8" ht="15.75" thickBot="1" x14ac:dyDescent="0.3">
      <c r="A41" s="10" t="s">
        <v>60</v>
      </c>
      <c r="B41" s="30">
        <f>B39+B38+B40-B26</f>
        <v>0</v>
      </c>
      <c r="C41" s="31">
        <f>C39+C38+C40-C26</f>
        <v>0</v>
      </c>
      <c r="D41" s="31">
        <f>D39+D38+D40-D26</f>
        <v>0</v>
      </c>
      <c r="E41" s="26">
        <f>E39+E38+E40-E26</f>
        <v>0</v>
      </c>
    </row>
    <row r="44" spans="1:8" x14ac:dyDescent="0.25">
      <c r="C44" s="32"/>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TaxYY-YY Data Summary</vt:lpstr>
    </vt:vector>
  </TitlesOfParts>
  <Company>DOR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Johnson, Stephanie A</dc:creator>
  <cp:lastModifiedBy>Hogan, Paul</cp:lastModifiedBy>
  <dcterms:created xsi:type="dcterms:W3CDTF">2022-08-03T23:29:35Z</dcterms:created>
  <dcterms:modified xsi:type="dcterms:W3CDTF">2022-08-12T14:17:09Z</dcterms:modified>
</cp:coreProperties>
</file>